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65" windowHeight="8040" activeTab="0"/>
  </bookViews>
  <sheets>
    <sheet name="Oct 2023 Collections Summary" sheetId="1" r:id="rId1"/>
    <sheet name="Oct 2023 Gallons Summary" sheetId="2" r:id="rId2"/>
    <sheet name="Oct 2023 Gallons G &amp; D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2">'Oct 2023 Gallons G &amp; D'!$A$1:$G$24</definedName>
    <definedName name="_xlnm.Print_Area" localSheetId="1">'Oct 2023 Gallons Summary'!$A$1:$I$58</definedName>
  </definedNames>
  <calcPr fullCalcOnLoad="1"/>
</workbook>
</file>

<file path=xl/sharedStrings.xml><?xml version="1.0" encoding="utf-8"?>
<sst xmlns="http://schemas.openxmlformats.org/spreadsheetml/2006/main" count="133" uniqueCount="88">
  <si>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</si>
  <si>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</si>
  <si>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</si>
  <si>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</si>
  <si>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</si>
  <si>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</si>
  <si>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</si>
  <si>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</si>
  <si>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</si>
  <si>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</si>
  <si>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</si>
  <si>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</si>
  <si>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</si>
  <si>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</si>
  <si>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</si>
  <si>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</si>
  <si>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</si>
  <si>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</si>
  <si>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</si>
  <si>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</si>
  <si>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</si>
  <si>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</si>
  <si>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</si>
  <si>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</si>
  <si>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</si>
  <si>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</si>
  <si>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</si>
  <si>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</si>
  <si>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</si>
  <si>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</si>
  <si>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</si>
  <si>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</si>
  <si>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</si>
  <si>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</si>
  <si>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</si>
  <si>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</si>
  <si>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</si>
  <si>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</si>
  <si>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</si>
  <si>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</si>
  <si>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</si>
  <si>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</si>
  <si>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</si>
  <si>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</si>
  <si>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</si>
  <si>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TOTAL HIGHWAY GALLONS (GAS &amp; DIESEL)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</si>
  <si>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</si>
  <si>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</si>
  <si>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</si>
  <si>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</si>
  <si>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</si>
  <si>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</si>
  <si>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</si>
  <si>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</si>
  <si>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</si>
  <si>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</si>
  <si>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</si>
  <si>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</si>
  <si>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</si>
  <si>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</si>
  <si>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</si>
  <si>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COMMERICAL</t>
  </si>
  <si>
    <t>S/F IFTA RECEIVED</t>
  </si>
  <si>
    <t>S/F IFTA REFUNDS</t>
  </si>
  <si>
    <t>NET SPECIAL FUELS (DIESEL) TAXED</t>
  </si>
  <si>
    <t>GALLONS 2020</t>
  </si>
  <si>
    <t>GALLONS 2021</t>
  </si>
  <si>
    <t>MISSOURI DEPARTMENT OF REVENUE</t>
  </si>
  <si>
    <t>GALLONS 2022</t>
  </si>
  <si>
    <t>YEAR TO DATE 2022</t>
  </si>
  <si>
    <t xml:space="preserve">   HWY MOTOR FUEL</t>
  </si>
  <si>
    <t>YEAR TO DATE 2023</t>
  </si>
  <si>
    <t>GALLONS 2023</t>
  </si>
  <si>
    <t xml:space="preserve"> INCREASE 2023</t>
  </si>
  <si>
    <t xml:space="preserve"> OVER 2022 (%)</t>
  </si>
  <si>
    <t xml:space="preserve"> 23 OVER 22 (%)</t>
  </si>
  <si>
    <t xml:space="preserve">   RETAIL </t>
  </si>
  <si>
    <t>GROSS S/F (DIESEL) RECEIVED</t>
  </si>
  <si>
    <t xml:space="preserve">  S/F (DIESEL) ALLOWANCE 2%</t>
  </si>
  <si>
    <t>REFUNDS - SPECIAL FUEL</t>
  </si>
  <si>
    <t>ABOVE FIGURES COMPILED FROM MOTOR FUEL LICENSEE RECORDS OF THE MISSOURI DEPARTMENT OF REVENUE, TAXATION DIVISION, BY GERALD ROBINETT, NOVEMBER 28, 2023.</t>
  </si>
  <si>
    <t>OCTOBER 2023</t>
  </si>
  <si>
    <t>OCTOBER 2022</t>
  </si>
  <si>
    <t>REFUNDS(HWY)-GASOLINE</t>
  </si>
  <si>
    <t>REFUNDS(HWY)-SPECIAL FUEL</t>
  </si>
  <si>
    <t>ABOVE RECORDS COMPILED FROM MOTOR FUEL LICENSEE RECORDS OF THE MISSOURI DEPARTMENT OF REVENUE, TAXATION BUREAU, BY GERALD ROBINETT, NOVEMBER 28, 2023.</t>
  </si>
  <si>
    <t xml:space="preserve">  S/F (D(ESEL HWY REFUNDS</t>
  </si>
  <si>
    <t>NET AVIATION TAXED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</si>
</sst>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Tahoma"/>
      <family val="0"/>
    </font>
    <font>
      <sz val="11"/>
      <color indexed="8"/>
      <name val="Times New Roman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/>
      <top/>
      <bottom/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" fontId="2" fillId="33" borderId="0" xfId="56" applyNumberFormat="1" applyFont="1" applyFill="1" applyAlignment="1">
      <alignment vertical="center"/>
      <protection/>
    </xf>
    <xf numFmtId="3" fontId="2" fillId="0" borderId="0" xfId="56" applyNumberFormat="1" applyFont="1" applyAlignment="1">
      <alignment horizontal="right" vertical="center"/>
      <protection/>
    </xf>
    <xf numFmtId="3" fontId="2" fillId="0" borderId="0" xfId="56" applyNumberFormat="1" applyFont="1" applyAlignment="1">
      <alignment vertical="center"/>
      <protection/>
    </xf>
    <xf numFmtId="3" fontId="10" fillId="0" borderId="0" xfId="56" applyNumberFormat="1" applyFont="1" applyFill="1" applyAlignment="1" applyProtection="1">
      <alignment vertical="center"/>
      <protection/>
    </xf>
    <xf numFmtId="3" fontId="10" fillId="0" borderId="0" xfId="56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Continuous"/>
      <protection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Alignment="1">
      <alignment vertical="center"/>
    </xf>
    <xf numFmtId="38" fontId="2" fillId="33" borderId="0" xfId="0" applyNumberFormat="1" applyFont="1" applyFill="1" applyAlignment="1" applyProtection="1">
      <alignment vertical="center"/>
      <protection/>
    </xf>
    <xf numFmtId="10" fontId="2" fillId="33" borderId="0" xfId="0" applyNumberFormat="1" applyFont="1" applyFill="1" applyAlignment="1" applyProtection="1">
      <alignment vertical="center"/>
      <protection/>
    </xf>
    <xf numFmtId="10" fontId="2" fillId="33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37" fontId="2" fillId="33" borderId="0" xfId="0" applyNumberFormat="1" applyFont="1" applyFill="1" applyAlignment="1" applyProtection="1">
      <alignment vertical="center"/>
      <protection/>
    </xf>
    <xf numFmtId="38" fontId="5" fillId="0" borderId="0" xfId="0" applyNumberFormat="1" applyFont="1" applyAlignment="1">
      <alignment/>
    </xf>
    <xf numFmtId="10" fontId="2" fillId="0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10" fontId="2" fillId="33" borderId="0" xfId="56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Fill="1" applyAlignment="1">
      <alignment vertical="center"/>
    </xf>
    <xf numFmtId="8" fontId="3" fillId="33" borderId="10" xfId="0" applyNumberFormat="1" applyFont="1" applyFill="1" applyBorder="1" applyAlignment="1" applyProtection="1">
      <alignment horizontal="left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8" fontId="2" fillId="0" borderId="11" xfId="0" applyNumberFormat="1" applyFont="1" applyBorder="1" applyAlignment="1" applyProtection="1">
      <alignment vertical="center"/>
      <protection/>
    </xf>
    <xf numFmtId="8" fontId="2" fillId="0" borderId="12" xfId="0" applyNumberFormat="1" applyFont="1" applyBorder="1" applyAlignment="1" applyProtection="1">
      <alignment horizontal="center" vertical="center"/>
      <protection/>
    </xf>
    <xf numFmtId="8" fontId="2" fillId="0" borderId="12" xfId="0" applyNumberFormat="1" applyFont="1" applyBorder="1" applyAlignment="1" applyProtection="1">
      <alignment vertical="center"/>
      <protection/>
    </xf>
    <xf numFmtId="8" fontId="3" fillId="33" borderId="13" xfId="0" applyNumberFormat="1" applyFont="1" applyFill="1" applyBorder="1" applyAlignment="1" applyProtection="1">
      <alignment horizontal="left" vertical="center"/>
      <protection/>
    </xf>
    <xf numFmtId="8" fontId="2" fillId="33" borderId="14" xfId="0" applyNumberFormat="1" applyFont="1" applyFill="1" applyBorder="1" applyAlignment="1" applyProtection="1">
      <alignment horizontal="right" vertical="center"/>
      <protection/>
    </xf>
    <xf numFmtId="8" fontId="2" fillId="33" borderId="13" xfId="0" applyNumberFormat="1" applyFont="1" applyFill="1" applyBorder="1" applyAlignment="1" applyProtection="1">
      <alignment horizontal="right" vertical="center"/>
      <protection/>
    </xf>
    <xf numFmtId="8" fontId="2" fillId="33" borderId="15" xfId="0" applyNumberFormat="1" applyFont="1" applyFill="1" applyBorder="1" applyAlignment="1" applyProtection="1">
      <alignment horizontal="right" vertical="center"/>
      <protection/>
    </xf>
    <xf numFmtId="8" fontId="3" fillId="33" borderId="16" xfId="0" applyNumberFormat="1" applyFont="1" applyFill="1" applyBorder="1" applyAlignment="1" applyProtection="1">
      <alignment horizontal="right" vertical="center"/>
      <protection/>
    </xf>
    <xf numFmtId="8" fontId="3" fillId="33" borderId="17" xfId="0" applyNumberFormat="1" applyFont="1" applyFill="1" applyBorder="1" applyAlignment="1" applyProtection="1">
      <alignment horizontal="right" vertical="center"/>
      <protection/>
    </xf>
    <xf numFmtId="8" fontId="3" fillId="33" borderId="18" xfId="0" applyNumberFormat="1" applyFont="1" applyFill="1" applyBorder="1" applyAlignment="1" applyProtection="1">
      <alignment horizontal="right" vertical="center"/>
      <protection/>
    </xf>
    <xf numFmtId="8" fontId="2" fillId="34" borderId="11" xfId="0" applyNumberFormat="1" applyFont="1" applyFill="1" applyBorder="1" applyAlignment="1" applyProtection="1">
      <alignment horizontal="right" vertical="center"/>
      <protection/>
    </xf>
    <xf numFmtId="8" fontId="2" fillId="34" borderId="12" xfId="0" applyNumberFormat="1" applyFont="1" applyFill="1" applyBorder="1" applyAlignment="1" applyProtection="1">
      <alignment horizontal="right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8" fontId="3" fillId="33" borderId="16" xfId="0" applyNumberFormat="1" applyFont="1" applyFill="1" applyBorder="1" applyAlignment="1" applyProtection="1">
      <alignment horizontal="left" vertical="center"/>
      <protection/>
    </xf>
    <xf numFmtId="8" fontId="2" fillId="33" borderId="18" xfId="0" applyNumberFormat="1" applyFont="1" applyFill="1" applyBorder="1" applyAlignment="1" applyProtection="1">
      <alignment horizontal="right" vertical="center"/>
      <protection/>
    </xf>
    <xf numFmtId="8" fontId="2" fillId="0" borderId="19" xfId="0" applyNumberFormat="1" applyFont="1" applyBorder="1" applyAlignment="1" applyProtection="1">
      <alignment horizontal="right" vertical="center"/>
      <protection/>
    </xf>
    <xf numFmtId="8" fontId="2" fillId="0" borderId="20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/>
      <protection/>
    </xf>
    <xf numFmtId="8" fontId="2" fillId="34" borderId="16" xfId="0" applyNumberFormat="1" applyFont="1" applyFill="1" applyBorder="1" applyAlignment="1" applyProtection="1">
      <alignment horizontal="right" vertical="center"/>
      <protection/>
    </xf>
    <xf numFmtId="8" fontId="3" fillId="33" borderId="12" xfId="0" applyNumberFormat="1" applyFont="1" applyFill="1" applyBorder="1" applyAlignment="1" applyProtection="1">
      <alignment horizontal="right" vertical="center"/>
      <protection/>
    </xf>
    <xf numFmtId="8" fontId="3" fillId="0" borderId="11" xfId="0" applyNumberFormat="1" applyFont="1" applyBorder="1" applyAlignment="1" applyProtection="1">
      <alignment horizontal="right" vertical="center"/>
      <protection/>
    </xf>
    <xf numFmtId="8" fontId="3" fillId="0" borderId="12" xfId="0" applyNumberFormat="1" applyFont="1" applyBorder="1" applyAlignment="1" applyProtection="1">
      <alignment horizontal="right" vertical="center"/>
      <protection/>
    </xf>
    <xf numFmtId="8" fontId="2" fillId="0" borderId="11" xfId="0" applyNumberFormat="1" applyFont="1" applyBorder="1" applyAlignment="1" applyProtection="1">
      <alignment horizontal="right" vertical="center"/>
      <protection/>
    </xf>
    <xf numFmtId="8" fontId="2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/>
      <protection/>
    </xf>
    <xf numFmtId="8" fontId="3" fillId="33" borderId="11" xfId="0" applyNumberFormat="1" applyFont="1" applyFill="1" applyBorder="1" applyAlignment="1" applyProtection="1">
      <alignment horizontal="left" vertical="center"/>
      <protection/>
    </xf>
    <xf numFmtId="8" fontId="3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49" fontId="2" fillId="33" borderId="0" xfId="0" applyNumberFormat="1" applyFont="1" applyFill="1" applyAlignment="1">
      <alignment vertical="center"/>
    </xf>
    <xf numFmtId="38" fontId="2" fillId="0" borderId="0" xfId="0" applyNumberFormat="1" applyFont="1" applyAlignment="1" applyProtection="1">
      <alignment horizontal="right" vertical="center"/>
      <protection/>
    </xf>
    <xf numFmtId="38" fontId="2" fillId="0" borderId="21" xfId="0" applyNumberFormat="1" applyFont="1" applyBorder="1" applyAlignment="1" applyProtection="1">
      <alignment horizontal="right" vertical="center"/>
      <protection/>
    </xf>
    <xf numFmtId="38" fontId="2" fillId="33" borderId="0" xfId="0" applyNumberFormat="1" applyFont="1" applyFill="1" applyAlignment="1">
      <alignment horizontal="right" vertical="center"/>
    </xf>
    <xf numFmtId="38" fontId="2" fillId="33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38" fontId="2" fillId="0" borderId="22" xfId="0" applyNumberFormat="1" applyFont="1" applyBorder="1" applyAlignment="1" applyProtection="1">
      <alignment horizontal="right" vertical="center"/>
      <protection/>
    </xf>
    <xf numFmtId="38" fontId="2" fillId="0" borderId="23" xfId="0" applyNumberFormat="1" applyFont="1" applyBorder="1" applyAlignment="1" applyProtection="1">
      <alignment horizontal="right" vertical="center"/>
      <protection/>
    </xf>
    <xf numFmtId="37" fontId="2" fillId="0" borderId="22" xfId="0" applyNumberFormat="1" applyFont="1" applyBorder="1" applyAlignment="1" applyProtection="1">
      <alignment vertical="center"/>
      <protection/>
    </xf>
    <xf numFmtId="38" fontId="2" fillId="33" borderId="0" xfId="0" applyNumberFormat="1" applyFont="1" applyFill="1" applyAlignment="1">
      <alignment vertical="center"/>
    </xf>
    <xf numFmtId="49" fontId="2" fillId="33" borderId="24" xfId="0" applyNumberFormat="1" applyFont="1" applyFill="1" applyBorder="1" applyAlignment="1">
      <alignment vertical="center"/>
    </xf>
    <xf numFmtId="38" fontId="2" fillId="33" borderId="24" xfId="0" applyNumberFormat="1" applyFont="1" applyFill="1" applyBorder="1" applyAlignment="1">
      <alignment horizontal="right" vertical="center"/>
    </xf>
    <xf numFmtId="38" fontId="2" fillId="33" borderId="2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49" fontId="2" fillId="33" borderId="21" xfId="0" applyNumberFormat="1" applyFont="1" applyFill="1" applyBorder="1" applyAlignment="1">
      <alignment vertical="center"/>
    </xf>
    <xf numFmtId="0" fontId="3" fillId="0" borderId="12" xfId="0" applyFont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8" fontId="2" fillId="37" borderId="26" xfId="0" applyNumberFormat="1" applyFont="1" applyFill="1" applyBorder="1" applyAlignment="1" applyProtection="1">
      <alignment horizontal="right" vertical="center"/>
      <protection/>
    </xf>
    <xf numFmtId="8" fontId="2" fillId="37" borderId="11" xfId="0" applyNumberFormat="1" applyFont="1" applyFill="1" applyBorder="1" applyAlignment="1" applyProtection="1">
      <alignment horizontal="right" vertical="center"/>
      <protection/>
    </xf>
    <xf numFmtId="0" fontId="3" fillId="35" borderId="12" xfId="0" applyFont="1" applyFill="1" applyBorder="1" applyAlignment="1" applyProtection="1">
      <alignment vertical="center"/>
      <protection/>
    </xf>
    <xf numFmtId="8" fontId="3" fillId="33" borderId="18" xfId="0" applyNumberFormat="1" applyFont="1" applyFill="1" applyBorder="1" applyAlignment="1" applyProtection="1">
      <alignment horizontal="left" vertical="center"/>
      <protection/>
    </xf>
    <xf numFmtId="8" fontId="2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/>
      <protection/>
    </xf>
    <xf numFmtId="8" fontId="3" fillId="33" borderId="19" xfId="0" applyNumberFormat="1" applyFont="1" applyFill="1" applyBorder="1" applyAlignment="1" applyProtection="1">
      <alignment horizontal="right" vertical="center"/>
      <protection/>
    </xf>
    <xf numFmtId="8" fontId="3" fillId="38" borderId="27" xfId="0" applyNumberFormat="1" applyFont="1" applyFill="1" applyBorder="1" applyAlignment="1" applyProtection="1">
      <alignment horizontal="left" vertical="center"/>
      <protection/>
    </xf>
    <xf numFmtId="8" fontId="3" fillId="38" borderId="27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 readingOrder="1"/>
    </xf>
    <xf numFmtId="0" fontId="5" fillId="0" borderId="0" xfId="0" applyFont="1" applyAlignment="1">
      <alignment horizontal="centerContinuous" vertical="center" readingOrder="1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llfn\Downloads\HWYCOL%20JUL%20-%20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llfn\Downloads\HWYGAL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llfn\Downloads\HWYCOL%20OCT%20-%20DE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x\BTS\fuelbond\Excel\2022%20Highway%20Report\HWYCOL%20OCT%20-%20DE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llfn\Downloads\HWYGAL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x\BTS\fuelbond\Excel\2022%20Highway%20Report\HWYGAL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% JUL"/>
      <sheetName val="22% JUL"/>
      <sheetName val="11% JUL"/>
      <sheetName val="SUM JUL 2023"/>
      <sheetName val="9% AUG"/>
      <sheetName val="245% AUG"/>
      <sheetName val="11% AUG"/>
      <sheetName val="SUM AUG 2023"/>
      <sheetName val="9% SEP"/>
      <sheetName val="245% SEP"/>
      <sheetName val="11% SEP"/>
      <sheetName val="SUM SEP 2023"/>
    </sheetNames>
    <sheetDataSet>
      <sheetData sheetId="11">
        <row r="7">
          <cell r="D7">
            <v>553468291.6</v>
          </cell>
        </row>
        <row r="8">
          <cell r="D8">
            <v>175627561.16</v>
          </cell>
        </row>
        <row r="13">
          <cell r="D13">
            <v>-3654184.27</v>
          </cell>
        </row>
        <row r="14">
          <cell r="D14">
            <v>-470105.76999999996</v>
          </cell>
        </row>
        <row r="15">
          <cell r="D15">
            <v>-4016413.49</v>
          </cell>
        </row>
        <row r="16">
          <cell r="D16">
            <v>-46498.11</v>
          </cell>
        </row>
        <row r="17">
          <cell r="D17">
            <v>-1778.86</v>
          </cell>
        </row>
        <row r="23">
          <cell r="D23">
            <v>371655.53</v>
          </cell>
        </row>
        <row r="24">
          <cell r="D24">
            <v>-12713752.22</v>
          </cell>
        </row>
        <row r="29">
          <cell r="D29">
            <v>76395.27</v>
          </cell>
        </row>
        <row r="30">
          <cell r="D30">
            <v>-2449.11</v>
          </cell>
        </row>
        <row r="32">
          <cell r="D32">
            <v>1887596.5199999998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% JUL"/>
      <sheetName val="22% JUL"/>
      <sheetName val="11% JUL"/>
      <sheetName val="SUM JUL 23"/>
      <sheetName val="9% AUG"/>
      <sheetName val="245% AUG"/>
      <sheetName val="11% AUG"/>
      <sheetName val="SUM AUG 23"/>
      <sheetName val="9% SEP"/>
      <sheetName val="245% SEP"/>
      <sheetName val="11% SEP"/>
      <sheetName val="SUM SEP 23"/>
    </sheetNames>
    <sheetDataSet>
      <sheetData sheetId="11">
        <row r="5">
          <cell r="G5">
            <v>2684512219</v>
          </cell>
        </row>
        <row r="7">
          <cell r="F7">
            <v>156076062</v>
          </cell>
        </row>
        <row r="8">
          <cell r="F8">
            <v>0</v>
          </cell>
        </row>
        <row r="13">
          <cell r="F13">
            <v>1642599</v>
          </cell>
        </row>
        <row r="15">
          <cell r="F15">
            <v>74622282</v>
          </cell>
        </row>
        <row r="19">
          <cell r="F19">
            <v>3005577</v>
          </cell>
        </row>
        <row r="20">
          <cell r="F20">
            <v>0</v>
          </cell>
        </row>
        <row r="21">
          <cell r="F21">
            <v>6599</v>
          </cell>
        </row>
        <row r="22">
          <cell r="F22">
            <v>1569897</v>
          </cell>
        </row>
        <row r="23">
          <cell r="F23">
            <v>4701791</v>
          </cell>
        </row>
        <row r="24">
          <cell r="F24">
            <v>4624273</v>
          </cell>
        </row>
        <row r="25">
          <cell r="F25">
            <v>2327190</v>
          </cell>
        </row>
        <row r="26">
          <cell r="F26">
            <v>9423685</v>
          </cell>
        </row>
        <row r="32">
          <cell r="G32">
            <v>1063530397</v>
          </cell>
        </row>
        <row r="33">
          <cell r="F33">
            <v>63442254</v>
          </cell>
        </row>
        <row r="34">
          <cell r="F34">
            <v>424861</v>
          </cell>
        </row>
        <row r="35">
          <cell r="F35">
            <v>0</v>
          </cell>
        </row>
        <row r="36">
          <cell r="F36">
            <v>202832874</v>
          </cell>
        </row>
        <row r="38">
          <cell r="F38">
            <v>14627411</v>
          </cell>
        </row>
        <row r="41">
          <cell r="F41">
            <v>17926465</v>
          </cell>
        </row>
        <row r="42">
          <cell r="F42">
            <v>933786</v>
          </cell>
        </row>
        <row r="43">
          <cell r="F43">
            <v>7919</v>
          </cell>
        </row>
        <row r="50">
          <cell r="G50">
            <v>1643229</v>
          </cell>
        </row>
        <row r="51">
          <cell r="G51">
            <v>-55217137</v>
          </cell>
        </row>
        <row r="56">
          <cell r="G56">
            <v>850516</v>
          </cell>
        </row>
        <row r="57">
          <cell r="G57">
            <v>-27212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45% OCT"/>
      <sheetName val="11% OCT"/>
      <sheetName val="SUM OCT 2023"/>
      <sheetName val="9% NOV"/>
      <sheetName val="245% NOV"/>
      <sheetName val="11% NOV"/>
      <sheetName val="SUM NOV 2023"/>
      <sheetName val="9% DEC"/>
      <sheetName val="245% DEC"/>
      <sheetName val="11% DEC"/>
      <sheetName val="SUM DEC 2023"/>
    </sheetNames>
    <sheetDataSet>
      <sheetData sheetId="0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28043</v>
          </cell>
        </row>
        <row r="30">
          <cell r="B30">
            <v>0</v>
          </cell>
        </row>
      </sheetData>
      <sheetData sheetId="1">
        <row r="7">
          <cell r="B7">
            <v>62215615</v>
          </cell>
        </row>
        <row r="8">
          <cell r="B8">
            <v>24710721.1</v>
          </cell>
        </row>
        <row r="13">
          <cell r="B13">
            <v>-614626.65</v>
          </cell>
        </row>
        <row r="14">
          <cell r="B14">
            <v>-143957.06</v>
          </cell>
        </row>
        <row r="15">
          <cell r="B15">
            <v>-364425.36</v>
          </cell>
        </row>
        <row r="16">
          <cell r="B16">
            <v>-16658.29</v>
          </cell>
        </row>
        <row r="17">
          <cell r="B17">
            <v>-391.9</v>
          </cell>
        </row>
        <row r="23">
          <cell r="B23">
            <v>12043.7</v>
          </cell>
        </row>
        <row r="24">
          <cell r="B24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2">
        <row r="7">
          <cell r="B7">
            <v>22236.22</v>
          </cell>
        </row>
        <row r="8">
          <cell r="B8">
            <v>10618</v>
          </cell>
        </row>
        <row r="13">
          <cell r="B13">
            <v>0</v>
          </cell>
        </row>
        <row r="15">
          <cell r="B15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2% OCT"/>
      <sheetName val="11% OCT"/>
      <sheetName val="SUM OCT 2022"/>
      <sheetName val="9% NOV"/>
      <sheetName val="22% NOV"/>
      <sheetName val="11% NOV"/>
      <sheetName val="SUM NOV 2022"/>
      <sheetName val="9% DEC"/>
      <sheetName val="22% DEC"/>
      <sheetName val="11% DEC"/>
      <sheetName val="SUM DEC 2022"/>
    </sheetNames>
    <sheetDataSet>
      <sheetData sheetId="3">
        <row r="7">
          <cell r="B7">
            <v>55263944.07</v>
          </cell>
          <cell r="D7">
            <v>523445126.24</v>
          </cell>
        </row>
        <row r="8">
          <cell r="B8">
            <v>24313737.12</v>
          </cell>
          <cell r="D8">
            <v>209747298.19</v>
          </cell>
        </row>
        <row r="13">
          <cell r="B13">
            <v>-115249.31</v>
          </cell>
          <cell r="D13">
            <v>-2801510.37</v>
          </cell>
        </row>
        <row r="14">
          <cell r="B14">
            <v>-139086.22</v>
          </cell>
          <cell r="D14">
            <v>-311336.14</v>
          </cell>
        </row>
        <row r="15">
          <cell r="B15">
            <v>-116926.77</v>
          </cell>
          <cell r="D15">
            <v>-4118536.3700000006</v>
          </cell>
        </row>
        <row r="16">
          <cell r="B16">
            <v>-18364.31</v>
          </cell>
          <cell r="D16">
            <v>-32113.800000000003</v>
          </cell>
        </row>
        <row r="17">
          <cell r="B17">
            <v>-75</v>
          </cell>
          <cell r="D17">
            <v>-10277.25</v>
          </cell>
        </row>
        <row r="23">
          <cell r="B23">
            <v>21473.58</v>
          </cell>
          <cell r="D23">
            <v>418669.67000000004</v>
          </cell>
        </row>
        <row r="24">
          <cell r="B24">
            <v>0</v>
          </cell>
          <cell r="D24">
            <v>-21473403.419999998</v>
          </cell>
        </row>
        <row r="29">
          <cell r="B29">
            <v>0</v>
          </cell>
          <cell r="D29">
            <v>359449.5</v>
          </cell>
        </row>
        <row r="30">
          <cell r="B30">
            <v>0</v>
          </cell>
          <cell r="D30">
            <v>-2832.39</v>
          </cell>
        </row>
        <row r="32">
          <cell r="B32">
            <v>32603.88</v>
          </cell>
          <cell r="D32">
            <v>29771.49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45% OCT"/>
      <sheetName val="11% OCT"/>
      <sheetName val="SUM OCT 23"/>
      <sheetName val="9% NOV"/>
      <sheetName val="245% NOV"/>
      <sheetName val="11% NOV"/>
      <sheetName val="SUM NOV 23"/>
      <sheetName val="9% DEC"/>
      <sheetName val="245% DEC"/>
      <sheetName val="11% DEC"/>
      <sheetName val="SUM DEC 23"/>
    </sheetNames>
    <sheetDataSet>
      <sheetData sheetId="0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2">
          <cell r="C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1">
          <cell r="B41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311899</v>
          </cell>
        </row>
        <row r="57">
          <cell r="C57">
            <v>0</v>
          </cell>
        </row>
      </sheetData>
      <sheetData sheetId="1">
        <row r="5">
          <cell r="C5">
            <v>277621076</v>
          </cell>
        </row>
        <row r="7">
          <cell r="B7">
            <v>15546220</v>
          </cell>
        </row>
        <row r="8">
          <cell r="B8">
            <v>0</v>
          </cell>
        </row>
        <row r="13">
          <cell r="B13">
            <v>118356</v>
          </cell>
        </row>
        <row r="15">
          <cell r="B15">
            <v>7774834</v>
          </cell>
        </row>
        <row r="19">
          <cell r="B19">
            <v>379015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173146</v>
          </cell>
        </row>
        <row r="23">
          <cell r="B23">
            <v>1649341</v>
          </cell>
        </row>
        <row r="24">
          <cell r="B24">
            <v>206718</v>
          </cell>
        </row>
        <row r="25">
          <cell r="B25">
            <v>100459</v>
          </cell>
        </row>
        <row r="26">
          <cell r="B26">
            <v>2879141</v>
          </cell>
        </row>
        <row r="32">
          <cell r="C32">
            <v>130579943</v>
          </cell>
        </row>
        <row r="33">
          <cell r="B33">
            <v>6212602</v>
          </cell>
        </row>
        <row r="34">
          <cell r="B34">
            <v>28920</v>
          </cell>
        </row>
        <row r="35">
          <cell r="B35">
            <v>0</v>
          </cell>
        </row>
        <row r="36">
          <cell r="B36">
            <v>21498931</v>
          </cell>
        </row>
        <row r="38">
          <cell r="B38">
            <v>1886053</v>
          </cell>
        </row>
        <row r="41">
          <cell r="B41">
            <v>1487450</v>
          </cell>
        </row>
        <row r="42">
          <cell r="B42">
            <v>333166</v>
          </cell>
        </row>
        <row r="43">
          <cell r="B43">
            <v>1600</v>
          </cell>
        </row>
        <row r="50">
          <cell r="C50">
            <v>49158</v>
          </cell>
        </row>
        <row r="51">
          <cell r="C51">
            <v>0</v>
          </cell>
        </row>
        <row r="56">
          <cell r="C56">
            <v>0</v>
          </cell>
        </row>
        <row r="57">
          <cell r="C57">
            <v>0</v>
          </cell>
        </row>
      </sheetData>
      <sheetData sheetId="2">
        <row r="5">
          <cell r="C5">
            <v>202147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2">
          <cell r="C32">
            <v>96527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1">
          <cell r="B41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0</v>
          </cell>
        </row>
        <row r="57">
          <cell r="C5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22% OCT"/>
      <sheetName val="11% OCT"/>
      <sheetName val="SUM OCT 22"/>
      <sheetName val="9% NOV"/>
      <sheetName val="22% NOV"/>
      <sheetName val="11% NOV"/>
      <sheetName val="SUM NOV 22"/>
      <sheetName val="9% DEC"/>
      <sheetName val="22% DEC"/>
      <sheetName val="11% DEC"/>
      <sheetName val="SUM DEC 22"/>
    </sheetNames>
    <sheetDataSet>
      <sheetData sheetId="3">
        <row r="5">
          <cell r="C5">
            <v>282249790</v>
          </cell>
          <cell r="G5">
            <v>2796064457</v>
          </cell>
        </row>
        <row r="7">
          <cell r="B7">
            <v>22763280</v>
          </cell>
          <cell r="F7">
            <v>208001343</v>
          </cell>
        </row>
        <row r="8">
          <cell r="B8">
            <v>0</v>
          </cell>
          <cell r="F8">
            <v>0</v>
          </cell>
        </row>
        <row r="13">
          <cell r="B13">
            <v>177949</v>
          </cell>
          <cell r="F13">
            <v>1736609</v>
          </cell>
        </row>
        <row r="15">
          <cell r="B15">
            <v>7700807</v>
          </cell>
          <cell r="F15">
            <v>76197046</v>
          </cell>
        </row>
        <row r="19">
          <cell r="B19">
            <v>149564</v>
          </cell>
          <cell r="F19">
            <v>4011119</v>
          </cell>
        </row>
        <row r="20">
          <cell r="B20">
            <v>0</v>
          </cell>
          <cell r="F20">
            <v>0</v>
          </cell>
        </row>
        <row r="21">
          <cell r="B21">
            <v>72</v>
          </cell>
          <cell r="F21">
            <v>5636</v>
          </cell>
        </row>
        <row r="22">
          <cell r="B22">
            <v>18634</v>
          </cell>
          <cell r="F22">
            <v>2190726</v>
          </cell>
        </row>
        <row r="23">
          <cell r="B23">
            <v>282268</v>
          </cell>
          <cell r="F23">
            <v>4622715</v>
          </cell>
        </row>
        <row r="24">
          <cell r="B24">
            <v>0</v>
          </cell>
          <cell r="F24">
            <v>6606842</v>
          </cell>
        </row>
        <row r="25">
          <cell r="B25">
            <v>73323</v>
          </cell>
          <cell r="F25">
            <v>3532661</v>
          </cell>
        </row>
        <row r="26">
          <cell r="B26">
            <v>5563449</v>
          </cell>
          <cell r="F26">
            <v>12453446</v>
          </cell>
        </row>
        <row r="32">
          <cell r="C32">
            <v>149044623</v>
          </cell>
          <cell r="G32">
            <v>1427239486</v>
          </cell>
        </row>
        <row r="33">
          <cell r="B33">
            <v>9545699</v>
          </cell>
          <cell r="F33">
            <v>89004253</v>
          </cell>
        </row>
        <row r="34">
          <cell r="B34">
            <v>49571</v>
          </cell>
          <cell r="F34">
            <v>639728</v>
          </cell>
        </row>
        <row r="35">
          <cell r="B35">
            <v>0</v>
          </cell>
          <cell r="F35">
            <v>0</v>
          </cell>
        </row>
        <row r="36">
          <cell r="B36">
            <v>26599843</v>
          </cell>
          <cell r="F36">
            <v>245642979</v>
          </cell>
        </row>
        <row r="38">
          <cell r="B38">
            <v>2124855</v>
          </cell>
          <cell r="F38">
            <v>20466644</v>
          </cell>
        </row>
        <row r="41">
          <cell r="B41">
            <v>531485</v>
          </cell>
          <cell r="F41">
            <v>30824326</v>
          </cell>
        </row>
        <row r="42">
          <cell r="B42">
            <v>734572</v>
          </cell>
          <cell r="F42">
            <v>1284551</v>
          </cell>
        </row>
        <row r="43">
          <cell r="B43">
            <v>341</v>
          </cell>
          <cell r="F43">
            <v>4255</v>
          </cell>
        </row>
        <row r="50">
          <cell r="C50">
            <v>97607</v>
          </cell>
          <cell r="G50">
            <v>2798011</v>
          </cell>
        </row>
        <row r="51">
          <cell r="C51">
            <v>0</v>
          </cell>
          <cell r="G51">
            <v>-92526121</v>
          </cell>
        </row>
        <row r="56">
          <cell r="C56">
            <v>0</v>
          </cell>
          <cell r="G56">
            <v>4059764</v>
          </cell>
        </row>
        <row r="57">
          <cell r="C57">
            <v>0</v>
          </cell>
          <cell r="G57">
            <v>-10004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5.7109375" style="0" customWidth="1"/>
    <col min="2" max="5" width="30.7109375" style="0" customWidth="1"/>
  </cols>
  <sheetData>
    <row r="1" spans="1:5" ht="15.75">
      <c r="A1" s="84" t="s">
        <v>67</v>
      </c>
      <c r="B1" s="83"/>
      <c r="C1" s="84"/>
      <c r="D1" s="85"/>
      <c r="E1" s="18"/>
    </row>
    <row r="2" spans="1:6" ht="15.75">
      <c r="A2" s="84" t="s">
        <v>0</v>
      </c>
      <c r="B2" s="83"/>
      <c r="C2" s="84"/>
      <c r="D2" s="85"/>
      <c r="E2" s="83"/>
      <c r="F2" s="18"/>
    </row>
    <row r="3" spans="1:5" ht="15.75">
      <c r="A3" s="86" t="s">
        <v>1</v>
      </c>
      <c r="B3" s="87"/>
      <c r="C3" s="87"/>
      <c r="D3" s="87"/>
      <c r="E3" s="88"/>
    </row>
    <row r="4" spans="1:5" ht="15.75">
      <c r="A4" s="88"/>
      <c r="B4" s="87"/>
      <c r="C4" s="87"/>
      <c r="D4" s="87"/>
      <c r="E4" s="88"/>
    </row>
    <row r="5" spans="1:5" s="4" customFormat="1" ht="15.75">
      <c r="A5" s="40"/>
      <c r="B5" s="41" t="s">
        <v>81</v>
      </c>
      <c r="C5" s="41" t="s">
        <v>82</v>
      </c>
      <c r="D5" s="41" t="s">
        <v>71</v>
      </c>
      <c r="E5" s="41" t="s">
        <v>69</v>
      </c>
    </row>
    <row r="6" spans="1:5" ht="15.75">
      <c r="A6" s="91"/>
      <c r="B6" s="42"/>
      <c r="C6" s="43"/>
      <c r="D6" s="44"/>
      <c r="E6" s="43"/>
    </row>
    <row r="7" spans="1:5" ht="15.75">
      <c r="A7" s="45" t="s">
        <v>2</v>
      </c>
      <c r="B7" s="46">
        <f>SUM('[3]9% OCT'!B7+'[3]11% OCT'!B7+'[3]245% OCT'!B7)</f>
        <v>62237851.22</v>
      </c>
      <c r="C7" s="47">
        <f>'[4]SUM OCT 2022'!$B$7</f>
        <v>55263944.07</v>
      </c>
      <c r="D7" s="47">
        <f>'[1]SUM SEP 2023'!$D$7+B7</f>
        <v>615706142.82</v>
      </c>
      <c r="E7" s="48">
        <f>'[4]SUM OCT 2022'!$D$7</f>
        <v>523445126.24</v>
      </c>
    </row>
    <row r="8" spans="1:5" ht="15.75">
      <c r="A8" s="92" t="s">
        <v>3</v>
      </c>
      <c r="B8" s="93">
        <f>SUM('[3]9% OCT'!B8+'[3]11% OCT'!B8+'[3]245% OCT'!B8)</f>
        <v>24721339.1</v>
      </c>
      <c r="C8" s="94">
        <f>'[4]SUM OCT 2022'!$B$8</f>
        <v>24313737.12</v>
      </c>
      <c r="D8" s="94">
        <f>'[1]SUM SEP 2023'!$D$8+B8</f>
        <v>200348900.26</v>
      </c>
      <c r="E8" s="94">
        <f>'[4]SUM OCT 2022'!$D$8</f>
        <v>209747298.19</v>
      </c>
    </row>
    <row r="9" spans="1:5" ht="16.5" thickBot="1">
      <c r="A9" s="49"/>
      <c r="B9" s="50"/>
      <c r="C9" s="49"/>
      <c r="D9" s="49"/>
      <c r="E9" s="51"/>
    </row>
    <row r="10" spans="1:5" ht="16.5" thickTop="1">
      <c r="A10" s="95"/>
      <c r="B10" s="52"/>
      <c r="C10" s="52"/>
      <c r="D10" s="53"/>
      <c r="E10" s="53"/>
    </row>
    <row r="11" spans="1:5" ht="16.5" thickBot="1">
      <c r="A11" s="96" t="s">
        <v>4</v>
      </c>
      <c r="B11" s="51">
        <f>SUM(B7:B8)</f>
        <v>86959190.32</v>
      </c>
      <c r="C11" s="51">
        <f>SUM(C7:C8)</f>
        <v>79577681.19</v>
      </c>
      <c r="D11" s="51">
        <f>SUM(D7:D8)</f>
        <v>816055043.08</v>
      </c>
      <c r="E11" s="51">
        <f>SUM(E7:E8)</f>
        <v>733192424.4300001</v>
      </c>
    </row>
    <row r="12" spans="1:5" ht="16.5" thickTop="1">
      <c r="A12" s="95"/>
      <c r="B12" s="52"/>
      <c r="C12" s="52"/>
      <c r="D12" s="53"/>
      <c r="E12" s="53"/>
    </row>
    <row r="13" spans="1:5" ht="15.75">
      <c r="A13" s="45" t="s">
        <v>5</v>
      </c>
      <c r="B13" s="47">
        <f>SUM('[3]9% OCT'!B13+'[3]11% OCT'!B13+'[3]245% OCT'!B13)</f>
        <v>-614626.65</v>
      </c>
      <c r="C13" s="47">
        <f>'[4]SUM OCT 2022'!$B$13</f>
        <v>-115249.31</v>
      </c>
      <c r="D13" s="47">
        <f>'[1]SUM SEP 2023'!$D$13+B13</f>
        <v>-4268810.92</v>
      </c>
      <c r="E13" s="47">
        <f>'[4]SUM OCT 2022'!$D$13</f>
        <v>-2801510.37</v>
      </c>
    </row>
    <row r="14" spans="1:5" ht="15.75">
      <c r="A14" s="54" t="s">
        <v>83</v>
      </c>
      <c r="B14" s="53">
        <f>'[3]245% OCT'!B14</f>
        <v>-143957.06</v>
      </c>
      <c r="C14" s="53">
        <f>'[4]SUM OCT 2022'!$B$14</f>
        <v>-139086.22</v>
      </c>
      <c r="D14" s="53">
        <f>'[1]SUM SEP 2023'!$D$14+B14</f>
        <v>-614062.83</v>
      </c>
      <c r="E14" s="53">
        <f>'[4]SUM OCT 2022'!$D$14</f>
        <v>-311336.14</v>
      </c>
    </row>
    <row r="15" spans="1:5" ht="15.75">
      <c r="A15" s="45" t="s">
        <v>79</v>
      </c>
      <c r="B15" s="47">
        <f>SUM('[3]9% OCT'!B15+'[3]11% OCT'!B15+'[3]245% OCT'!B15)</f>
        <v>-364425.36</v>
      </c>
      <c r="C15" s="47">
        <f>'[4]SUM OCT 2022'!$B$15</f>
        <v>-116926.77</v>
      </c>
      <c r="D15" s="47">
        <f>'[1]SUM SEP 2023'!$D$15+B15</f>
        <v>-4380838.850000001</v>
      </c>
      <c r="E15" s="47">
        <f>'[4]SUM OCT 2022'!$D$15</f>
        <v>-4118536.3700000006</v>
      </c>
    </row>
    <row r="16" spans="1:5" ht="15.75">
      <c r="A16" s="54" t="s">
        <v>84</v>
      </c>
      <c r="B16" s="53">
        <f>'[3]245% OCT'!B16</f>
        <v>-16658.29</v>
      </c>
      <c r="C16" s="53">
        <f>'[4]SUM OCT 2022'!$B$16</f>
        <v>-18364.31</v>
      </c>
      <c r="D16" s="53">
        <f>'[1]SUM SEP 2023'!$D$16+B16</f>
        <v>-63156.4</v>
      </c>
      <c r="E16" s="53">
        <f>'[4]SUM OCT 2022'!$D$16</f>
        <v>-32113.800000000003</v>
      </c>
    </row>
    <row r="17" spans="1:5" ht="16.5" thickBot="1">
      <c r="A17" s="55" t="s">
        <v>6</v>
      </c>
      <c r="B17" s="56">
        <f>SUM('[3]9% OCT'!B17+'[3]11% OCT'!B17+'[3]245% OCT'!B17)</f>
        <v>-391.9</v>
      </c>
      <c r="C17" s="56">
        <f>'[4]SUM OCT 2022'!$B$17</f>
        <v>-75</v>
      </c>
      <c r="D17" s="97">
        <f>'[1]SUM SEP 2023'!$D$17+B17</f>
        <v>-2170.7599999999998</v>
      </c>
      <c r="E17" s="97">
        <f>'[4]SUM OCT 2022'!$D$17</f>
        <v>-10277.25</v>
      </c>
    </row>
    <row r="18" spans="1:5" ht="16.5" thickTop="1">
      <c r="A18" s="98"/>
      <c r="B18" s="57"/>
      <c r="C18" s="57"/>
      <c r="D18" s="58"/>
      <c r="E18" s="58"/>
    </row>
    <row r="19" spans="1:5" ht="16.5" thickBot="1">
      <c r="A19" s="96" t="s">
        <v>7</v>
      </c>
      <c r="B19" s="51">
        <f>SUM(B13:B17)</f>
        <v>-1140059.2599999998</v>
      </c>
      <c r="C19" s="51">
        <f>SUM(C13:C17)</f>
        <v>-389701.61</v>
      </c>
      <c r="D19" s="51">
        <f>SUM(D13:D17)</f>
        <v>-9329039.760000002</v>
      </c>
      <c r="E19" s="51">
        <f>SUM(E13:E17)</f>
        <v>-7273773.930000001</v>
      </c>
    </row>
    <row r="20" spans="1:5" ht="16.5" thickTop="1">
      <c r="A20" s="98"/>
      <c r="B20" s="57"/>
      <c r="C20" s="57"/>
      <c r="D20" s="58"/>
      <c r="E20" s="58"/>
    </row>
    <row r="21" spans="1:5" ht="16.5" thickBot="1">
      <c r="A21" s="96" t="s">
        <v>8</v>
      </c>
      <c r="B21" s="51">
        <f>B11+B19</f>
        <v>85819131.05999999</v>
      </c>
      <c r="C21" s="51">
        <f>C11+C19</f>
        <v>79187979.58</v>
      </c>
      <c r="D21" s="51">
        <f>D11+D19</f>
        <v>806726003.32</v>
      </c>
      <c r="E21" s="51">
        <f>E11+E19</f>
        <v>725918650.5000001</v>
      </c>
    </row>
    <row r="22" spans="1:5" ht="16.5" thickTop="1">
      <c r="A22" s="98"/>
      <c r="B22" s="57"/>
      <c r="C22" s="57"/>
      <c r="D22" s="58"/>
      <c r="E22" s="58"/>
    </row>
    <row r="23" spans="1:5" ht="15.75">
      <c r="A23" s="45" t="s">
        <v>9</v>
      </c>
      <c r="B23" s="47">
        <f>SUM('[3]9% OCT'!B23+'[3]11% OCT'!B23+'[3]245% OCT'!B23)</f>
        <v>12043.7</v>
      </c>
      <c r="C23" s="47">
        <f>'[4]SUM OCT 2022'!$B$23</f>
        <v>21473.58</v>
      </c>
      <c r="D23" s="47">
        <f>'[1]SUM SEP 2023'!$D$23+B23</f>
        <v>383699.23000000004</v>
      </c>
      <c r="E23" s="47">
        <f>'[4]SUM OCT 2022'!$D$23</f>
        <v>418669.67000000004</v>
      </c>
    </row>
    <row r="24" spans="1:5" ht="16.5" thickBot="1">
      <c r="A24" s="59" t="s">
        <v>10</v>
      </c>
      <c r="B24" s="60">
        <f>SUM('[3]9% OCT'!B24+'[3]11% OCT'!B24+'[3]245% OCT'!B24)</f>
        <v>0</v>
      </c>
      <c r="C24" s="60">
        <f>'[4]SUM OCT 2022'!$B$24</f>
        <v>0</v>
      </c>
      <c r="D24" s="60">
        <f>'[1]SUM SEP 2023'!$D$24+B24</f>
        <v>-12713752.22</v>
      </c>
      <c r="E24" s="60">
        <f>'[4]SUM OCT 2022'!$D$24</f>
        <v>-21473403.419999998</v>
      </c>
    </row>
    <row r="25" spans="1:5" ht="16.5" thickTop="1">
      <c r="A25" s="61"/>
      <c r="B25" s="61"/>
      <c r="C25" s="61"/>
      <c r="D25" s="99"/>
      <c r="E25" s="99"/>
    </row>
    <row r="26" spans="1:5" ht="15.75">
      <c r="A26" s="91" t="s">
        <v>4</v>
      </c>
      <c r="B26" s="62">
        <f>B21+B23+B24</f>
        <v>85831174.75999999</v>
      </c>
      <c r="C26" s="62">
        <f>C21+C23+C24</f>
        <v>79209453.16</v>
      </c>
      <c r="D26" s="63">
        <f>D21+D23+D24</f>
        <v>794395950.33</v>
      </c>
      <c r="E26" s="63">
        <f>E21+E23+E24</f>
        <v>704863916.7500001</v>
      </c>
    </row>
    <row r="27" spans="1:5" ht="16.5" thickBot="1">
      <c r="A27" s="51"/>
      <c r="B27" s="51"/>
      <c r="C27" s="51"/>
      <c r="D27" s="51"/>
      <c r="E27" s="51"/>
    </row>
    <row r="28" spans="1:5" ht="16.5" thickTop="1">
      <c r="A28" s="91"/>
      <c r="B28" s="64"/>
      <c r="C28" s="64"/>
      <c r="D28" s="65"/>
      <c r="E28" s="65"/>
    </row>
    <row r="29" spans="1:5" ht="15.75">
      <c r="A29" s="45" t="s">
        <v>11</v>
      </c>
      <c r="B29" s="47">
        <f>SUM('[3]9% OCT'!B29+'[3]11% OCT'!B29+'[3]245% OCT'!B29)</f>
        <v>28043</v>
      </c>
      <c r="C29" s="47">
        <f>'[4]SUM OCT 2022'!$B$29</f>
        <v>0</v>
      </c>
      <c r="D29" s="47">
        <f>'[1]SUM SEP 2023'!$D$29+B29</f>
        <v>104438.27</v>
      </c>
      <c r="E29" s="47">
        <f>'[4]SUM OCT 2022'!$D$29</f>
        <v>359449.5</v>
      </c>
    </row>
    <row r="30" spans="1:5" ht="15.75">
      <c r="A30" s="66" t="s">
        <v>12</v>
      </c>
      <c r="B30" s="52">
        <f>SUM('[3]9% OCT'!B30+'[3]11% OCT'!B30+'[3]245% OCT'!B30)</f>
        <v>0</v>
      </c>
      <c r="C30" s="52">
        <f>'[4]SUM OCT 2022'!$B$30</f>
        <v>0</v>
      </c>
      <c r="D30" s="52">
        <f>'[1]SUM SEP 2023'!$D$30+B30</f>
        <v>-2449.11</v>
      </c>
      <c r="E30" s="52">
        <f>'[4]SUM OCT 2022'!$D$30</f>
        <v>-2832.39</v>
      </c>
    </row>
    <row r="31" spans="1:5" ht="15.75">
      <c r="A31" s="67"/>
      <c r="B31" s="68"/>
      <c r="C31" s="68"/>
      <c r="D31" s="68"/>
      <c r="E31" s="68"/>
    </row>
    <row r="32" spans="1:5" ht="15.75">
      <c r="A32" s="66" t="s">
        <v>13</v>
      </c>
      <c r="B32" s="64">
        <f>8760+62772.56</f>
        <v>71532.56</v>
      </c>
      <c r="C32" s="64">
        <f>'[4]SUM OCT 2022'!$B$32</f>
        <v>32603.88</v>
      </c>
      <c r="D32" s="64">
        <f>'[1]SUM SEP 2023'!$D$32+B32</f>
        <v>1959129.0799999998</v>
      </c>
      <c r="E32" s="64">
        <f>'[4]SUM OCT 2022'!$D$32</f>
        <v>29771.49</v>
      </c>
    </row>
    <row r="33" spans="1:6" s="19" customFormat="1" ht="16.5" thickBot="1">
      <c r="A33" s="49"/>
      <c r="B33" s="51"/>
      <c r="C33" s="51"/>
      <c r="D33" s="51"/>
      <c r="E33" s="51"/>
      <c r="F33"/>
    </row>
    <row r="34" spans="1:5" ht="16.5" thickTop="1">
      <c r="A34" s="98"/>
      <c r="B34" s="57"/>
      <c r="C34" s="57"/>
      <c r="D34" s="58"/>
      <c r="E34" s="58"/>
    </row>
    <row r="35" spans="1:6" ht="15.75">
      <c r="A35" s="100" t="s">
        <v>14</v>
      </c>
      <c r="B35" s="101">
        <f>B26+B29+B30+B32</f>
        <v>85930750.32</v>
      </c>
      <c r="C35" s="101">
        <f>C26+C29+C30+C32</f>
        <v>79242057.03999999</v>
      </c>
      <c r="D35" s="101">
        <f>D26+D29+D30+D32</f>
        <v>796457068.57</v>
      </c>
      <c r="E35" s="101">
        <f>E26+E29+E30+E32</f>
        <v>705250305.3500001</v>
      </c>
      <c r="F35" s="19"/>
    </row>
    <row r="37" spans="1:5" ht="12.75">
      <c r="A37" s="102" t="s">
        <v>85</v>
      </c>
      <c r="B37" s="89"/>
      <c r="C37" s="89"/>
      <c r="D37" s="89"/>
      <c r="E37" s="89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30.57421875" style="0" customWidth="1"/>
    <col min="3" max="9" width="24.57421875" style="0" customWidth="1"/>
  </cols>
  <sheetData>
    <row r="1" spans="1:9" ht="15">
      <c r="A1" s="9" t="s">
        <v>1</v>
      </c>
      <c r="B1" s="7"/>
      <c r="C1" s="7"/>
      <c r="D1" s="7"/>
      <c r="E1" s="7"/>
      <c r="F1" s="7"/>
      <c r="G1" s="7"/>
      <c r="H1" s="7"/>
      <c r="I1" s="7"/>
    </row>
    <row r="2" spans="1:9" ht="15">
      <c r="A2" s="10" t="s">
        <v>15</v>
      </c>
      <c r="B2" s="10"/>
      <c r="C2" s="10"/>
      <c r="D2" s="69"/>
      <c r="E2" s="10"/>
      <c r="F2" s="10"/>
      <c r="G2" s="10"/>
      <c r="H2" s="10"/>
      <c r="I2" s="10"/>
    </row>
    <row r="3" spans="1:9" ht="15">
      <c r="A3" s="9"/>
      <c r="B3" s="7"/>
      <c r="C3" s="7"/>
      <c r="D3" s="7"/>
      <c r="E3" s="7"/>
      <c r="F3" s="7"/>
      <c r="G3" s="7"/>
      <c r="H3" s="7"/>
      <c r="I3" s="7"/>
    </row>
    <row r="4" spans="1:9" ht="15">
      <c r="A4" s="70"/>
      <c r="B4" s="70" t="s">
        <v>81</v>
      </c>
      <c r="C4" s="70"/>
      <c r="D4" s="70" t="s">
        <v>82</v>
      </c>
      <c r="E4" s="70" t="s">
        <v>19</v>
      </c>
      <c r="F4" s="70" t="s">
        <v>71</v>
      </c>
      <c r="G4" s="90"/>
      <c r="H4" s="70" t="s">
        <v>69</v>
      </c>
      <c r="I4" s="70"/>
    </row>
    <row r="5" spans="1:9" ht="15">
      <c r="A5" s="9" t="s">
        <v>16</v>
      </c>
      <c r="B5" s="71"/>
      <c r="C5" s="72">
        <f>'[5]9% OCT'!C5+'[5]245% OCT'!C5+'[5]11% OCT'!C5</f>
        <v>277823223</v>
      </c>
      <c r="D5" s="71"/>
      <c r="E5" s="72">
        <f>'[6]SUM OCT 22'!$C$5</f>
        <v>282249790</v>
      </c>
      <c r="F5" s="71"/>
      <c r="G5" s="72">
        <f>'[2]SUM SEP 23'!$G$5+C5</f>
        <v>2962335442</v>
      </c>
      <c r="H5" s="71"/>
      <c r="I5" s="72">
        <f>'[6]SUM OCT 22'!$G$5</f>
        <v>2796064457</v>
      </c>
    </row>
    <row r="6" spans="1:9" ht="15">
      <c r="A6" s="7"/>
      <c r="B6" s="71"/>
      <c r="C6" s="72"/>
      <c r="D6" s="71"/>
      <c r="E6" s="72"/>
      <c r="F6" s="71"/>
      <c r="G6" s="72"/>
      <c r="H6" s="71"/>
      <c r="I6" s="72"/>
    </row>
    <row r="7" spans="1:9" ht="15">
      <c r="A7" s="9" t="s">
        <v>17</v>
      </c>
      <c r="B7" s="71">
        <f>'[5]9% OCT'!B7+'[5]245% OCT'!B7+'[5]11% OCT'!B7</f>
        <v>15546220</v>
      </c>
      <c r="C7" s="72"/>
      <c r="D7" s="71">
        <f>'[6]SUM OCT 22'!$B$7</f>
        <v>22763280</v>
      </c>
      <c r="E7" s="72"/>
      <c r="F7" s="72">
        <f>'[2]SUM SEP 23'!$F$7+B7</f>
        <v>171622282</v>
      </c>
      <c r="G7" s="72"/>
      <c r="H7" s="71">
        <f>'[6]SUM OCT 22'!$F$7</f>
        <v>208001343</v>
      </c>
      <c r="I7" s="72"/>
    </row>
    <row r="8" spans="1:9" ht="15">
      <c r="A8" s="7" t="s">
        <v>18</v>
      </c>
      <c r="B8" s="71">
        <f>'[5]9% OCT'!B8+'[5]245% OCT'!B8+'[5]11% OCT'!B8</f>
        <v>0</v>
      </c>
      <c r="C8" s="72"/>
      <c r="D8" s="71">
        <f>'[6]SUM OCT 22'!$B$8</f>
        <v>0</v>
      </c>
      <c r="E8" s="72"/>
      <c r="F8" s="72">
        <f>'[2]SUM SEP 23'!$F$8+B8</f>
        <v>0</v>
      </c>
      <c r="G8" s="72"/>
      <c r="H8" s="71">
        <f>'[6]SUM OCT 22'!$F$8</f>
        <v>0</v>
      </c>
      <c r="I8" s="72"/>
    </row>
    <row r="9" spans="1:9" ht="15">
      <c r="A9" s="9"/>
      <c r="B9" s="71" t="s">
        <v>19</v>
      </c>
      <c r="C9" s="72">
        <f>B7+B8</f>
        <v>15546220</v>
      </c>
      <c r="D9" s="71" t="s">
        <v>19</v>
      </c>
      <c r="E9" s="72">
        <f>D7+D8</f>
        <v>22763280</v>
      </c>
      <c r="F9" s="71" t="s">
        <v>19</v>
      </c>
      <c r="G9" s="72">
        <f>F7+F8</f>
        <v>171622282</v>
      </c>
      <c r="H9" s="71" t="s">
        <v>19</v>
      </c>
      <c r="I9" s="72">
        <f>H7+H8</f>
        <v>208001343</v>
      </c>
    </row>
    <row r="10" spans="1:9" ht="15">
      <c r="A10" s="7" t="s">
        <v>20</v>
      </c>
      <c r="B10" s="71"/>
      <c r="C10" s="72" t="s">
        <v>19</v>
      </c>
      <c r="D10" s="71"/>
      <c r="E10" s="72" t="s">
        <v>19</v>
      </c>
      <c r="F10" s="71"/>
      <c r="G10" s="72" t="s">
        <v>19</v>
      </c>
      <c r="H10" s="71"/>
      <c r="I10" s="72" t="s">
        <v>19</v>
      </c>
    </row>
    <row r="11" spans="1:9" ht="15">
      <c r="A11" s="70" t="s">
        <v>21</v>
      </c>
      <c r="B11" s="73"/>
      <c r="C11" s="74">
        <f>C5-C9</f>
        <v>262277003</v>
      </c>
      <c r="D11" s="73"/>
      <c r="E11" s="74">
        <f>E5-E9</f>
        <v>259486510</v>
      </c>
      <c r="F11" s="73" t="s">
        <v>19</v>
      </c>
      <c r="G11" s="74">
        <f>G5-G9</f>
        <v>2790713160</v>
      </c>
      <c r="H11" s="73" t="s">
        <v>19</v>
      </c>
      <c r="I11" s="74">
        <f>I5-I9</f>
        <v>2588063114</v>
      </c>
    </row>
    <row r="12" spans="1:9" ht="15">
      <c r="A12" s="7" t="s">
        <v>22</v>
      </c>
      <c r="B12" s="71"/>
      <c r="C12" s="72"/>
      <c r="D12" s="71"/>
      <c r="E12" s="72"/>
      <c r="F12" s="71"/>
      <c r="G12" s="72"/>
      <c r="H12" s="71"/>
      <c r="I12" s="72"/>
    </row>
    <row r="13" spans="1:9" ht="15">
      <c r="A13" s="7" t="s">
        <v>23</v>
      </c>
      <c r="B13" s="71">
        <f>'[5]9% OCT'!B13+'[5]11% OCT'!B13+'[5]245% OCT'!B13</f>
        <v>118356</v>
      </c>
      <c r="C13" s="72"/>
      <c r="D13" s="71">
        <f>'[6]SUM OCT 22'!$B$13</f>
        <v>177949</v>
      </c>
      <c r="E13" s="72"/>
      <c r="F13" s="72">
        <f>'[2]SUM SEP 23'!$F$13+B13</f>
        <v>1760955</v>
      </c>
      <c r="G13" s="72"/>
      <c r="H13" s="71">
        <f>'[6]SUM OCT 22'!$F$13</f>
        <v>1736609</v>
      </c>
      <c r="I13" s="72"/>
    </row>
    <row r="14" spans="1:9" ht="15">
      <c r="A14" s="9" t="s">
        <v>24</v>
      </c>
      <c r="B14" s="71" t="s">
        <v>19</v>
      </c>
      <c r="C14" s="72">
        <f>B13</f>
        <v>118356</v>
      </c>
      <c r="D14" s="71" t="s">
        <v>19</v>
      </c>
      <c r="E14" s="72">
        <f>D13</f>
        <v>177949</v>
      </c>
      <c r="F14" s="71" t="s">
        <v>19</v>
      </c>
      <c r="G14" s="72">
        <f>F13</f>
        <v>1760955</v>
      </c>
      <c r="H14" s="71" t="s">
        <v>19</v>
      </c>
      <c r="I14" s="72">
        <f>H13</f>
        <v>1736609</v>
      </c>
    </row>
    <row r="15" spans="1:9" ht="15">
      <c r="A15" s="7" t="s">
        <v>25</v>
      </c>
      <c r="B15" s="71">
        <f>'[5]9% OCT'!B15+'[5]11% OCT'!B15+'[5]245% OCT'!B15</f>
        <v>7774834</v>
      </c>
      <c r="C15" s="72"/>
      <c r="D15" s="71">
        <f>'[6]SUM OCT 22'!$B$15</f>
        <v>7700807</v>
      </c>
      <c r="E15" s="72"/>
      <c r="F15" s="72">
        <f>'[2]SUM SEP 23'!$F$15+B15</f>
        <v>82397116</v>
      </c>
      <c r="G15" s="72"/>
      <c r="H15" s="71">
        <f>'[6]SUM OCT 22'!$F$15</f>
        <v>76197046</v>
      </c>
      <c r="I15" s="72"/>
    </row>
    <row r="16" spans="1:9" ht="15">
      <c r="A16" s="9"/>
      <c r="B16" s="71"/>
      <c r="C16" s="72">
        <f>C14+B15</f>
        <v>7893190</v>
      </c>
      <c r="D16" s="71"/>
      <c r="E16" s="72">
        <f>E14+D15</f>
        <v>7878756</v>
      </c>
      <c r="F16" s="71"/>
      <c r="G16" s="72">
        <f>G14+F15</f>
        <v>84158071</v>
      </c>
      <c r="H16" s="71"/>
      <c r="I16" s="72">
        <f>I14+H15</f>
        <v>77933655</v>
      </c>
    </row>
    <row r="17" spans="1:9" ht="15">
      <c r="A17" s="70" t="s">
        <v>26</v>
      </c>
      <c r="B17" s="73"/>
      <c r="C17" s="74">
        <f>C11-C16</f>
        <v>254383813</v>
      </c>
      <c r="D17" s="73"/>
      <c r="E17" s="74">
        <f>E11-E16</f>
        <v>251607754</v>
      </c>
      <c r="F17" s="73"/>
      <c r="G17" s="74">
        <f>G11-G16</f>
        <v>2706555089</v>
      </c>
      <c r="H17" s="73"/>
      <c r="I17" s="74">
        <f>I11-I16</f>
        <v>2510129459</v>
      </c>
    </row>
    <row r="18" spans="1:9" ht="15">
      <c r="A18" s="9" t="s">
        <v>27</v>
      </c>
      <c r="B18" s="71"/>
      <c r="C18" s="72"/>
      <c r="D18" s="71"/>
      <c r="E18" s="72"/>
      <c r="F18" s="71"/>
      <c r="G18" s="72"/>
      <c r="H18" s="71"/>
      <c r="I18" s="72"/>
    </row>
    <row r="19" spans="1:9" ht="15">
      <c r="A19" s="7" t="s">
        <v>28</v>
      </c>
      <c r="B19" s="71">
        <f>'[5]9% OCT'!B19+'[5]11% OCT'!B19+'[5]245% OCT'!B19</f>
        <v>379015</v>
      </c>
      <c r="C19" s="72"/>
      <c r="D19" s="71">
        <f>'[6]SUM OCT 22'!$B$19</f>
        <v>149564</v>
      </c>
      <c r="E19" s="72"/>
      <c r="F19" s="72">
        <f>'[2]SUM SEP 23'!$F$19+B19</f>
        <v>3384592</v>
      </c>
      <c r="G19" s="72"/>
      <c r="H19" s="71">
        <f>'[6]SUM OCT 22'!$F$19</f>
        <v>4011119</v>
      </c>
      <c r="I19" s="72"/>
    </row>
    <row r="20" spans="1:9" ht="15">
      <c r="A20" s="7" t="s">
        <v>76</v>
      </c>
      <c r="B20" s="71">
        <f>'[5]9% OCT'!B20+'[5]11% OCT'!B20+'[5]245% OCT'!B20</f>
        <v>0</v>
      </c>
      <c r="C20" s="72"/>
      <c r="D20" s="71">
        <f>'[6]SUM OCT 22'!$B$20</f>
        <v>0</v>
      </c>
      <c r="E20" s="72"/>
      <c r="F20" s="72">
        <f>'[2]SUM SEP 23'!$F$20+B20</f>
        <v>0</v>
      </c>
      <c r="G20" s="72"/>
      <c r="H20" s="71">
        <f>'[6]SUM OCT 22'!$F$20</f>
        <v>0</v>
      </c>
      <c r="I20" s="72"/>
    </row>
    <row r="21" spans="1:9" ht="15">
      <c r="A21" s="9" t="s">
        <v>29</v>
      </c>
      <c r="B21" s="71">
        <f>'[5]9% OCT'!B21+'[5]11% OCT'!B21+'[5]245% OCT'!B21</f>
        <v>0</v>
      </c>
      <c r="C21" s="72"/>
      <c r="D21" s="71">
        <f>'[6]SUM OCT 22'!$B$21</f>
        <v>72</v>
      </c>
      <c r="E21" s="72"/>
      <c r="F21" s="72">
        <f>'[2]SUM SEP 23'!$F$21+B21</f>
        <v>6599</v>
      </c>
      <c r="G21" s="72"/>
      <c r="H21" s="71">
        <f>'[6]SUM OCT 22'!$F$21</f>
        <v>5636</v>
      </c>
      <c r="I21" s="72"/>
    </row>
    <row r="22" spans="1:9" ht="15">
      <c r="A22" s="7" t="s">
        <v>61</v>
      </c>
      <c r="B22" s="71">
        <f>'[5]9% OCT'!B22+'[5]11% OCT'!B22+'[5]245% OCT'!B22</f>
        <v>173146</v>
      </c>
      <c r="C22" s="72"/>
      <c r="D22" s="71">
        <f>'[6]SUM OCT 22'!$B$22</f>
        <v>18634</v>
      </c>
      <c r="E22" s="72"/>
      <c r="F22" s="72">
        <f>'[2]SUM SEP 23'!$F$22+B22</f>
        <v>1743043</v>
      </c>
      <c r="G22" s="72"/>
      <c r="H22" s="71">
        <f>'[6]SUM OCT 22'!$F$22</f>
        <v>2190726</v>
      </c>
      <c r="I22" s="72"/>
    </row>
    <row r="23" spans="1:9" ht="15">
      <c r="A23" s="9" t="s">
        <v>30</v>
      </c>
      <c r="B23" s="71">
        <f>'[5]9% OCT'!B23+'[5]11% OCT'!B23+'[5]245% OCT'!B23</f>
        <v>1649341</v>
      </c>
      <c r="C23" s="72"/>
      <c r="D23" s="71">
        <f>'[6]SUM OCT 22'!$B$23</f>
        <v>282268</v>
      </c>
      <c r="E23" s="72"/>
      <c r="F23" s="72">
        <f>'[2]SUM SEP 23'!$F$23+B23</f>
        <v>6351132</v>
      </c>
      <c r="G23" s="72"/>
      <c r="H23" s="71">
        <f>'[6]SUM OCT 22'!$F$23</f>
        <v>4622715</v>
      </c>
      <c r="I23" s="72"/>
    </row>
    <row r="24" spans="1:9" ht="15">
      <c r="A24" s="9" t="s">
        <v>31</v>
      </c>
      <c r="B24" s="71">
        <f>'[5]9% OCT'!B24+'[5]11% OCT'!B24+'[5]245% OCT'!B24</f>
        <v>206718</v>
      </c>
      <c r="C24" s="72"/>
      <c r="D24" s="71">
        <f>'[6]SUM OCT 22'!$B$24</f>
        <v>0</v>
      </c>
      <c r="E24" s="72"/>
      <c r="F24" s="72">
        <f>'[2]SUM SEP 23'!$F$24+B24</f>
        <v>4830991</v>
      </c>
      <c r="G24" s="72"/>
      <c r="H24" s="71">
        <f>'[6]SUM OCT 22'!$F$24</f>
        <v>6606842</v>
      </c>
      <c r="I24" s="72"/>
    </row>
    <row r="25" spans="1:9" ht="15">
      <c r="A25" s="9" t="s">
        <v>32</v>
      </c>
      <c r="B25" s="71">
        <f>'[5]9% OCT'!B25+'[5]11% OCT'!B25+'[5]245% OCT'!B25</f>
        <v>100459</v>
      </c>
      <c r="C25" s="72"/>
      <c r="D25" s="71">
        <f>'[6]SUM OCT 22'!$B$25</f>
        <v>73323</v>
      </c>
      <c r="E25" s="72"/>
      <c r="F25" s="72">
        <f>'[2]SUM SEP 23'!$F$25+B25</f>
        <v>2427649</v>
      </c>
      <c r="G25" s="72"/>
      <c r="H25" s="71">
        <f>'[6]SUM OCT 22'!$F$25</f>
        <v>3532661</v>
      </c>
      <c r="I25" s="72"/>
    </row>
    <row r="26" spans="1:9" ht="15">
      <c r="A26" s="9" t="s">
        <v>70</v>
      </c>
      <c r="B26" s="71">
        <f>'[5]245% OCT'!B26</f>
        <v>2879141</v>
      </c>
      <c r="C26" s="72"/>
      <c r="D26" s="71">
        <f>'[6]SUM OCT 22'!$B$26</f>
        <v>5563449</v>
      </c>
      <c r="E26" s="72"/>
      <c r="F26" s="72">
        <f>'[2]SUM SEP 23'!$F$26+B26</f>
        <v>12302826</v>
      </c>
      <c r="G26" s="72"/>
      <c r="H26" s="71">
        <f>'[6]SUM OCT 22'!$F$26</f>
        <v>12453446</v>
      </c>
      <c r="I26" s="72"/>
    </row>
    <row r="27" spans="1:9" ht="15">
      <c r="A27" s="9"/>
      <c r="B27" s="71"/>
      <c r="C27" s="72"/>
      <c r="D27" s="71"/>
      <c r="E27" s="72"/>
      <c r="F27" s="71"/>
      <c r="G27" s="72"/>
      <c r="H27" s="71"/>
      <c r="I27" s="72"/>
    </row>
    <row r="28" spans="1:9" ht="15">
      <c r="A28" s="7" t="s">
        <v>7</v>
      </c>
      <c r="B28" s="71"/>
      <c r="C28" s="72">
        <f>B19+B20+B21+B22+B23+B24+B25+B26</f>
        <v>5387820</v>
      </c>
      <c r="D28" s="71"/>
      <c r="E28" s="72">
        <f>D19+D20+D21+D22+D23+D24+D25+D26</f>
        <v>6087310</v>
      </c>
      <c r="F28" s="71"/>
      <c r="G28" s="72">
        <f>F19+F20+F21+F22+F23+F24+F25+F26</f>
        <v>31046832</v>
      </c>
      <c r="H28" s="71"/>
      <c r="I28" s="72">
        <f>H19+H20+H21+H22+H23+H24+H25+H26</f>
        <v>33423145</v>
      </c>
    </row>
    <row r="29" spans="1:9" ht="15">
      <c r="A29" s="9"/>
      <c r="B29" s="71"/>
      <c r="C29" s="72" t="s">
        <v>19</v>
      </c>
      <c r="D29" s="71"/>
      <c r="E29" s="72" t="s">
        <v>19</v>
      </c>
      <c r="F29" s="71"/>
      <c r="G29" s="72" t="s">
        <v>19</v>
      </c>
      <c r="H29" s="71"/>
      <c r="I29" s="72" t="s">
        <v>19</v>
      </c>
    </row>
    <row r="30" spans="1:9" ht="15.75" thickBot="1">
      <c r="A30" s="70" t="s">
        <v>33</v>
      </c>
      <c r="B30" s="73"/>
      <c r="C30" s="74">
        <f>C17-C28</f>
        <v>248995993</v>
      </c>
      <c r="D30" s="73"/>
      <c r="E30" s="74">
        <f>E17-E28</f>
        <v>245520444</v>
      </c>
      <c r="F30" s="73"/>
      <c r="G30" s="74">
        <f>G17-G28</f>
        <v>2675508257</v>
      </c>
      <c r="H30" s="73"/>
      <c r="I30" s="74">
        <f>I17-I28</f>
        <v>2476706314</v>
      </c>
    </row>
    <row r="31" spans="1:9" ht="15.75" thickTop="1">
      <c r="A31" s="75" t="s">
        <v>19</v>
      </c>
      <c r="B31" s="76" t="s">
        <v>19</v>
      </c>
      <c r="C31" s="77"/>
      <c r="D31" s="76" t="s">
        <v>19</v>
      </c>
      <c r="E31" s="77"/>
      <c r="F31" s="76"/>
      <c r="G31" s="77"/>
      <c r="H31" s="76"/>
      <c r="I31" s="77"/>
    </row>
    <row r="32" spans="1:9" ht="15">
      <c r="A32" s="7" t="s">
        <v>77</v>
      </c>
      <c r="B32" s="71"/>
      <c r="C32" s="72">
        <f>'[5]9% OCT'!C32+'[5]11% OCT'!C32+'[5]245% OCT'!C32</f>
        <v>130676470</v>
      </c>
      <c r="D32" s="71"/>
      <c r="E32" s="72">
        <f>'[6]SUM OCT 22'!$C$32</f>
        <v>149044623</v>
      </c>
      <c r="F32" s="71"/>
      <c r="G32" s="72">
        <f>'[2]SUM SEP 23'!$G$32+C32</f>
        <v>1194206867</v>
      </c>
      <c r="H32" s="71"/>
      <c r="I32" s="72">
        <f>'[6]SUM OCT 22'!$G$32</f>
        <v>1427239486</v>
      </c>
    </row>
    <row r="33" spans="1:9" ht="15">
      <c r="A33" s="9" t="s">
        <v>34</v>
      </c>
      <c r="B33" s="71">
        <f>'[5]9% OCT'!B33+'[5]11% OCT'!B33+'[5]245% OCT'!B33</f>
        <v>6212602</v>
      </c>
      <c r="C33" s="72"/>
      <c r="D33" s="71">
        <f>'[6]SUM OCT 22'!$B$33</f>
        <v>9545699</v>
      </c>
      <c r="E33" s="72"/>
      <c r="F33" s="72">
        <f>'[2]SUM SEP 23'!$F$33+B33</f>
        <v>69654856</v>
      </c>
      <c r="G33" s="72"/>
      <c r="H33" s="71">
        <f>'[6]SUM OCT 22'!$F$33</f>
        <v>89004253</v>
      </c>
      <c r="I33" s="72"/>
    </row>
    <row r="34" spans="1:9" ht="15">
      <c r="A34" s="9" t="s">
        <v>35</v>
      </c>
      <c r="B34" s="71">
        <f>'[5]9% OCT'!B34+'[5]11% OCT'!B34+'[5]245% OCT'!B34</f>
        <v>28920</v>
      </c>
      <c r="C34" s="72"/>
      <c r="D34" s="71">
        <f>'[6]SUM OCT 22'!$B$34</f>
        <v>49571</v>
      </c>
      <c r="E34" s="72"/>
      <c r="F34" s="72">
        <f>'[2]SUM SEP 23'!$F$34+B34</f>
        <v>453781</v>
      </c>
      <c r="G34" s="72"/>
      <c r="H34" s="71">
        <f>'[6]SUM OCT 22'!$F$34</f>
        <v>639728</v>
      </c>
      <c r="I34" s="72"/>
    </row>
    <row r="35" spans="1:9" ht="15">
      <c r="A35" s="9" t="s">
        <v>36</v>
      </c>
      <c r="B35" s="71">
        <f>'[5]9% OCT'!B35+'[5]11% OCT'!B35+'[5]245% OCT'!B35</f>
        <v>0</v>
      </c>
      <c r="C35" s="72"/>
      <c r="D35" s="71">
        <f>'[6]SUM OCT 22'!$B$35</f>
        <v>0</v>
      </c>
      <c r="E35" s="72"/>
      <c r="F35" s="72">
        <f>'[2]SUM SEP 23'!$F$35+B35</f>
        <v>0</v>
      </c>
      <c r="G35" s="72"/>
      <c r="H35" s="71">
        <f>'[6]SUM OCT 22'!$F$35</f>
        <v>0</v>
      </c>
      <c r="I35" s="72"/>
    </row>
    <row r="36" spans="1:9" ht="15">
      <c r="A36" s="9" t="s">
        <v>37</v>
      </c>
      <c r="B36" s="71">
        <f>'[5]9% OCT'!B36+'[5]11% OCT'!B36+'[5]245% OCT'!B36</f>
        <v>21498931</v>
      </c>
      <c r="C36" s="72"/>
      <c r="D36" s="71">
        <f>'[6]SUM OCT 22'!$B$36</f>
        <v>26599843</v>
      </c>
      <c r="E36" s="72"/>
      <c r="F36" s="72">
        <f>'[2]SUM SEP 23'!$F$36+B36</f>
        <v>224331805</v>
      </c>
      <c r="G36" s="72"/>
      <c r="H36" s="71">
        <f>'[6]SUM OCT 22'!$F$36</f>
        <v>245642979</v>
      </c>
      <c r="I36" s="72"/>
    </row>
    <row r="37" spans="1:9" ht="15">
      <c r="A37" s="9" t="s">
        <v>24</v>
      </c>
      <c r="B37" s="71"/>
      <c r="C37" s="72">
        <f>B33+B34+B35+B36</f>
        <v>27740453</v>
      </c>
      <c r="D37" s="71"/>
      <c r="E37" s="72">
        <f>D33+D34+D35+D36</f>
        <v>36195113</v>
      </c>
      <c r="F37" s="71"/>
      <c r="G37" s="72">
        <f>F33+F34+F35+F36</f>
        <v>294440442</v>
      </c>
      <c r="H37" s="71"/>
      <c r="I37" s="72">
        <f>H33+H34+H35+H36</f>
        <v>335286960</v>
      </c>
    </row>
    <row r="38" spans="1:9" ht="15">
      <c r="A38" s="9" t="s">
        <v>78</v>
      </c>
      <c r="B38" s="71">
        <f>'[5]9% OCT'!B38+'[5]11% OCT'!B38+'[5]245% OCT'!B38</f>
        <v>1886053</v>
      </c>
      <c r="C38" s="72"/>
      <c r="D38" s="71">
        <f>'[6]SUM OCT 22'!$B$38</f>
        <v>2124855</v>
      </c>
      <c r="E38" s="72"/>
      <c r="F38" s="72">
        <f>'[2]SUM SEP 23'!$F$38+B38</f>
        <v>16513464</v>
      </c>
      <c r="G38" s="72"/>
      <c r="H38" s="71">
        <f>'[6]SUM OCT 22'!$F$38</f>
        <v>20466644</v>
      </c>
      <c r="I38" s="72"/>
    </row>
    <row r="39" spans="1:9" ht="15">
      <c r="A39" s="7"/>
      <c r="B39" s="71" t="s">
        <v>19</v>
      </c>
      <c r="C39" s="72"/>
      <c r="D39" s="71" t="s">
        <v>19</v>
      </c>
      <c r="E39" s="72"/>
      <c r="F39" s="71" t="s">
        <v>19</v>
      </c>
      <c r="G39" s="72"/>
      <c r="H39" s="71" t="s">
        <v>19</v>
      </c>
      <c r="I39" s="72"/>
    </row>
    <row r="40" spans="1:9" ht="15">
      <c r="A40" s="70" t="s">
        <v>38</v>
      </c>
      <c r="B40" s="73"/>
      <c r="C40" s="74">
        <f>SUM((C32)-(C37+B38))</f>
        <v>101049964</v>
      </c>
      <c r="D40" s="73"/>
      <c r="E40" s="74">
        <f>SUM((E32)-(E37+D38))</f>
        <v>110724655</v>
      </c>
      <c r="F40" s="73"/>
      <c r="G40" s="74">
        <f>SUM((G32)-(G37+F38))</f>
        <v>883252961</v>
      </c>
      <c r="H40" s="73"/>
      <c r="I40" s="74">
        <f>SUM((I32)-(I37+H38))</f>
        <v>1071485882</v>
      </c>
    </row>
    <row r="41" spans="1:9" ht="15">
      <c r="A41" s="7" t="s">
        <v>39</v>
      </c>
      <c r="B41" s="71">
        <f>'[5]9% OCT'!B41+'[5]11% OCT'!B41+'[5]245% OCT'!B41</f>
        <v>1487450</v>
      </c>
      <c r="C41" s="72"/>
      <c r="D41" s="71">
        <f>'[6]SUM OCT 22'!$B$41</f>
        <v>531485</v>
      </c>
      <c r="E41" s="72"/>
      <c r="F41" s="72">
        <f>'[2]SUM SEP 23'!$F$41+B41</f>
        <v>19413915</v>
      </c>
      <c r="G41" s="72"/>
      <c r="H41" s="71">
        <f>'[6]SUM OCT 22'!$F$41</f>
        <v>30824326</v>
      </c>
      <c r="I41" s="72"/>
    </row>
    <row r="42" spans="1:9" ht="15">
      <c r="A42" s="7" t="s">
        <v>86</v>
      </c>
      <c r="B42" s="71">
        <f>'[5]245% OCT'!B42</f>
        <v>333166</v>
      </c>
      <c r="C42" s="72"/>
      <c r="D42" s="71">
        <f>'[6]SUM OCT 22'!$B$42</f>
        <v>734572</v>
      </c>
      <c r="E42" s="72"/>
      <c r="F42" s="72">
        <f>'[2]SUM SEP 23'!$F$42+B42</f>
        <v>1266952</v>
      </c>
      <c r="G42" s="72"/>
      <c r="H42" s="71">
        <f>'[6]SUM OCT 22'!$F$42</f>
        <v>1284551</v>
      </c>
      <c r="I42" s="72"/>
    </row>
    <row r="43" spans="1:9" ht="15">
      <c r="A43" s="7" t="s">
        <v>40</v>
      </c>
      <c r="B43" s="71">
        <f>'[5]9% OCT'!B43+'[5]11% OCT'!B43+'[5]245% OCT'!B43</f>
        <v>1600</v>
      </c>
      <c r="C43" s="72"/>
      <c r="D43" s="71">
        <f>'[6]SUM OCT 22'!$B$43</f>
        <v>341</v>
      </c>
      <c r="E43" s="72"/>
      <c r="F43" s="72">
        <f>'[2]SUM SEP 23'!$F$43+B43</f>
        <v>9519</v>
      </c>
      <c r="G43" s="72"/>
      <c r="H43" s="71">
        <f>'[6]SUM OCT 22'!$F$43</f>
        <v>4255</v>
      </c>
      <c r="I43" s="72"/>
    </row>
    <row r="44" spans="1:9" ht="15">
      <c r="A44" s="9"/>
      <c r="B44" s="71" t="s">
        <v>19</v>
      </c>
      <c r="C44" s="72"/>
      <c r="D44" s="71" t="s">
        <v>19</v>
      </c>
      <c r="E44" s="72"/>
      <c r="F44" s="71" t="s">
        <v>19</v>
      </c>
      <c r="G44" s="72"/>
      <c r="H44" s="71" t="s">
        <v>19</v>
      </c>
      <c r="I44" s="72"/>
    </row>
    <row r="45" spans="1:9" ht="15">
      <c r="A45" s="7" t="s">
        <v>7</v>
      </c>
      <c r="B45" s="71">
        <f>B41+B42+B43</f>
        <v>1822216</v>
      </c>
      <c r="C45" s="72"/>
      <c r="D45" s="71">
        <f>D41+D42+D43</f>
        <v>1266398</v>
      </c>
      <c r="E45" s="72"/>
      <c r="F45" s="72">
        <f>F41+F42+F43</f>
        <v>20690386</v>
      </c>
      <c r="G45" s="72"/>
      <c r="H45" s="71">
        <f>H41+H42+H43</f>
        <v>32113132</v>
      </c>
      <c r="I45" s="72"/>
    </row>
    <row r="46" spans="1:9" ht="15.75" thickBot="1">
      <c r="A46" s="70" t="s">
        <v>64</v>
      </c>
      <c r="B46" s="73"/>
      <c r="C46" s="74">
        <f>C40-B45</f>
        <v>99227748</v>
      </c>
      <c r="D46" s="73"/>
      <c r="E46" s="74">
        <f>E40-D45</f>
        <v>109458257</v>
      </c>
      <c r="F46" s="73"/>
      <c r="G46" s="74">
        <f>G40-F45</f>
        <v>862562575</v>
      </c>
      <c r="H46" s="73"/>
      <c r="I46" s="74">
        <f>I40-H45</f>
        <v>1039372750</v>
      </c>
    </row>
    <row r="47" spans="1:9" ht="15.75" thickTop="1">
      <c r="A47" s="78"/>
      <c r="B47" s="76"/>
      <c r="C47" s="77"/>
      <c r="D47" s="76"/>
      <c r="E47" s="77"/>
      <c r="F47" s="76"/>
      <c r="G47" s="77"/>
      <c r="H47" s="76"/>
      <c r="I47" s="77"/>
    </row>
    <row r="48" spans="1:9" ht="15.75" thickBot="1">
      <c r="A48" s="70" t="s">
        <v>41</v>
      </c>
      <c r="B48" s="73"/>
      <c r="C48" s="74">
        <f>C30+C46</f>
        <v>348223741</v>
      </c>
      <c r="D48" s="73"/>
      <c r="E48" s="74">
        <f>E30+E46</f>
        <v>354978701</v>
      </c>
      <c r="F48" s="73"/>
      <c r="G48" s="74">
        <f>G30+G46</f>
        <v>3538070832</v>
      </c>
      <c r="H48" s="73"/>
      <c r="I48" s="74">
        <f>I30+I46</f>
        <v>3516079064</v>
      </c>
    </row>
    <row r="49" spans="1:9" ht="15.75" thickTop="1">
      <c r="A49" s="78"/>
      <c r="B49" s="76"/>
      <c r="C49" s="77"/>
      <c r="D49" s="76"/>
      <c r="E49" s="77"/>
      <c r="F49" s="76"/>
      <c r="G49" s="77"/>
      <c r="H49" s="76"/>
      <c r="I49" s="77"/>
    </row>
    <row r="50" spans="1:9" ht="15">
      <c r="A50" s="9" t="s">
        <v>62</v>
      </c>
      <c r="B50" s="71"/>
      <c r="C50" s="72">
        <f>'[5]9% OCT'!C50+'[5]11% OCT'!C50+'[5]245% OCT'!C50</f>
        <v>49158</v>
      </c>
      <c r="D50" s="71"/>
      <c r="E50" s="72">
        <f>'[6]SUM OCT 22'!$C$50</f>
        <v>97607</v>
      </c>
      <c r="F50" s="71"/>
      <c r="G50" s="72">
        <f>'[2]SUM SEP 23'!$G$50+C50</f>
        <v>1692387</v>
      </c>
      <c r="H50" s="71"/>
      <c r="I50" s="72">
        <f>'[6]SUM OCT 22'!$G$50</f>
        <v>2798011</v>
      </c>
    </row>
    <row r="51" spans="1:9" ht="15">
      <c r="A51" s="7" t="s">
        <v>63</v>
      </c>
      <c r="B51" s="71"/>
      <c r="C51" s="72">
        <f>'[5]9% OCT'!C51+'[5]11% OCT'!C51+'[5]245% OCT'!C51</f>
        <v>0</v>
      </c>
      <c r="D51" s="71"/>
      <c r="E51" s="72">
        <f>'[6]SUM OCT 22'!$C$51</f>
        <v>0</v>
      </c>
      <c r="F51" s="71"/>
      <c r="G51" s="72">
        <f>'[2]SUM SEP 23'!$G$51+C51</f>
        <v>-55217137</v>
      </c>
      <c r="H51" s="71"/>
      <c r="I51" s="72">
        <f>'[6]SUM OCT 22'!$G$51</f>
        <v>-92526121</v>
      </c>
    </row>
    <row r="52" spans="1:9" ht="15.75" thickBot="1">
      <c r="A52" s="79" t="s">
        <v>42</v>
      </c>
      <c r="B52" s="73"/>
      <c r="C52" s="74">
        <f>C50+C51</f>
        <v>49158</v>
      </c>
      <c r="D52" s="73"/>
      <c r="E52" s="74">
        <f>E50+E51</f>
        <v>97607</v>
      </c>
      <c r="F52" s="73"/>
      <c r="G52" s="74">
        <f>G50+G51</f>
        <v>-53524750</v>
      </c>
      <c r="H52" s="73"/>
      <c r="I52" s="74">
        <f>I50+I51</f>
        <v>-89728110</v>
      </c>
    </row>
    <row r="53" spans="1:9" ht="15.75" thickTop="1">
      <c r="A53" s="78"/>
      <c r="B53" s="76"/>
      <c r="C53" s="77"/>
      <c r="D53" s="76"/>
      <c r="E53" s="77"/>
      <c r="F53" s="76"/>
      <c r="G53" s="77"/>
      <c r="H53" s="76"/>
      <c r="I53" s="77"/>
    </row>
    <row r="54" spans="1:9" ht="15.75" thickBot="1">
      <c r="A54" s="70" t="s">
        <v>43</v>
      </c>
      <c r="B54" s="73"/>
      <c r="C54" s="74">
        <f>C48+C52</f>
        <v>348272899</v>
      </c>
      <c r="D54" s="73"/>
      <c r="E54" s="74">
        <f>E48+E52</f>
        <v>355076308</v>
      </c>
      <c r="F54" s="73"/>
      <c r="G54" s="74">
        <f>G48+G52</f>
        <v>3484546082</v>
      </c>
      <c r="H54" s="73"/>
      <c r="I54" s="74">
        <f>I48+I52</f>
        <v>3426350954</v>
      </c>
    </row>
    <row r="55" spans="1:9" ht="15.75" thickTop="1">
      <c r="A55" s="78"/>
      <c r="B55" s="76"/>
      <c r="C55" s="77"/>
      <c r="D55" s="76"/>
      <c r="E55" s="77"/>
      <c r="F55" s="76"/>
      <c r="G55" s="77"/>
      <c r="H55" s="76"/>
      <c r="I55" s="77"/>
    </row>
    <row r="56" spans="1:9" ht="15">
      <c r="A56" s="9" t="s">
        <v>44</v>
      </c>
      <c r="B56" s="71"/>
      <c r="C56" s="72">
        <f>'[5]9% OCT'!C56+'[5]11% OCT'!C56+'[5]245% OCT'!C56</f>
        <v>311899</v>
      </c>
      <c r="D56" s="71"/>
      <c r="E56" s="72">
        <f>'[6]SUM OCT 22'!$C$56</f>
        <v>0</v>
      </c>
      <c r="F56" s="71"/>
      <c r="G56" s="72">
        <f>'[2]SUM SEP 23'!$G$56+C56</f>
        <v>1162415</v>
      </c>
      <c r="H56" s="71"/>
      <c r="I56" s="72">
        <f>'[6]SUM OCT 22'!$G$56</f>
        <v>4059764</v>
      </c>
    </row>
    <row r="57" spans="1:9" ht="15">
      <c r="A57" s="7" t="s">
        <v>12</v>
      </c>
      <c r="B57" s="71"/>
      <c r="C57" s="72">
        <f>'[5]9% OCT'!C57+'[5]11% OCT'!C57+'[5]245% OCT'!C57</f>
        <v>0</v>
      </c>
      <c r="D57" s="71"/>
      <c r="E57" s="72">
        <f>'[6]SUM OCT 22'!$C$57</f>
        <v>0</v>
      </c>
      <c r="F57" s="71"/>
      <c r="G57" s="72">
        <f>'[2]SUM SEP 23'!$G$57+C57</f>
        <v>-27212</v>
      </c>
      <c r="H57" s="71"/>
      <c r="I57" s="72">
        <f>'[6]SUM OCT 22'!$G$57</f>
        <v>-10004</v>
      </c>
    </row>
    <row r="58" spans="1:9" ht="15">
      <c r="A58" s="80" t="s">
        <v>87</v>
      </c>
      <c r="B58" s="81"/>
      <c r="C58" s="82">
        <f>C56+C57</f>
        <v>311899</v>
      </c>
      <c r="D58" s="81"/>
      <c r="E58" s="82">
        <f>E56+E57</f>
        <v>0</v>
      </c>
      <c r="F58" s="81"/>
      <c r="G58" s="82">
        <f>G56+G57</f>
        <v>1135203</v>
      </c>
      <c r="H58" s="81"/>
      <c r="I58" s="82">
        <f>I56+I57</f>
        <v>4049760</v>
      </c>
    </row>
    <row r="59" spans="1:9" ht="15.75">
      <c r="A59" s="69"/>
      <c r="B59" s="103"/>
      <c r="C59" s="69"/>
      <c r="D59" s="69"/>
      <c r="E59" s="69"/>
      <c r="F59" s="69"/>
      <c r="G59" s="69"/>
      <c r="H59" s="69"/>
      <c r="I59" s="69"/>
    </row>
    <row r="60" spans="1:9" ht="15">
      <c r="A60" s="104" t="s">
        <v>80</v>
      </c>
      <c r="B60" s="105"/>
      <c r="C60" s="105"/>
      <c r="D60" s="105"/>
      <c r="E60" s="105"/>
      <c r="F60" s="105"/>
      <c r="G60" s="105"/>
      <c r="H60" s="106"/>
      <c r="I60" s="106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75" zoomScalePageLayoutView="0" workbookViewId="0" topLeftCell="A4">
      <selection activeCell="A4" sqref="A4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421875" style="0" customWidth="1"/>
  </cols>
  <sheetData>
    <row r="1" spans="1:12" ht="15">
      <c r="A1" s="10" t="s">
        <v>67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</row>
    <row r="2" spans="1:12" ht="15">
      <c r="A2" s="10" t="s">
        <v>45</v>
      </c>
      <c r="B2" s="20"/>
      <c r="C2" s="10"/>
      <c r="D2" s="10"/>
      <c r="E2" s="10"/>
      <c r="F2" s="10"/>
      <c r="G2" s="10"/>
      <c r="H2" s="1"/>
      <c r="I2" s="1"/>
      <c r="J2" s="1"/>
      <c r="K2" s="1"/>
      <c r="L2" s="1"/>
    </row>
    <row r="3" spans="1:12" ht="15">
      <c r="A3" s="21"/>
      <c r="B3" s="21"/>
      <c r="C3" s="21"/>
      <c r="D3" s="21"/>
      <c r="E3" s="21"/>
      <c r="F3" s="21"/>
      <c r="G3" s="21"/>
      <c r="H3" s="1"/>
      <c r="I3" s="1"/>
      <c r="J3" s="1"/>
      <c r="K3" s="1"/>
      <c r="L3" s="1"/>
    </row>
    <row r="4" spans="1:12" ht="15">
      <c r="A4" s="7"/>
      <c r="B4" s="11" t="s">
        <v>65</v>
      </c>
      <c r="C4" s="11" t="s">
        <v>66</v>
      </c>
      <c r="D4" s="11" t="s">
        <v>68</v>
      </c>
      <c r="E4" s="11" t="s">
        <v>72</v>
      </c>
      <c r="F4" s="11" t="s">
        <v>73</v>
      </c>
      <c r="G4" s="11" t="s">
        <v>46</v>
      </c>
      <c r="H4" s="5"/>
      <c r="I4" s="1"/>
      <c r="J4" s="1"/>
      <c r="K4" s="1"/>
      <c r="L4" s="1"/>
    </row>
    <row r="5" spans="1:12" ht="15">
      <c r="A5" s="7"/>
      <c r="B5" s="12"/>
      <c r="C5" s="12"/>
      <c r="D5" s="12"/>
      <c r="E5" s="12"/>
      <c r="F5" s="11" t="s">
        <v>74</v>
      </c>
      <c r="G5" s="11" t="s">
        <v>47</v>
      </c>
      <c r="H5" s="1"/>
      <c r="I5" s="1"/>
      <c r="J5" s="1"/>
      <c r="K5" s="1"/>
      <c r="L5" s="1"/>
    </row>
    <row r="6" spans="1:12" ht="15">
      <c r="A6" s="7"/>
      <c r="B6" s="12"/>
      <c r="C6" s="12"/>
      <c r="D6" s="12"/>
      <c r="E6" s="12"/>
      <c r="F6" s="11"/>
      <c r="G6" s="11" t="s">
        <v>75</v>
      </c>
      <c r="H6" s="1"/>
      <c r="I6" s="1"/>
      <c r="J6" s="1"/>
      <c r="K6" s="1"/>
      <c r="L6" s="1"/>
    </row>
    <row r="7" spans="1:12" ht="15">
      <c r="A7" s="6" t="s">
        <v>48</v>
      </c>
      <c r="B7" s="22">
        <v>353891049</v>
      </c>
      <c r="C7" s="22">
        <v>344773630</v>
      </c>
      <c r="D7" s="13">
        <v>379259129</v>
      </c>
      <c r="E7" s="22">
        <v>349943475</v>
      </c>
      <c r="F7" s="37">
        <v>-0.07729716111856598</v>
      </c>
      <c r="G7" s="37">
        <v>-0.07729716111856598</v>
      </c>
      <c r="H7" s="1"/>
      <c r="I7" s="1"/>
      <c r="J7" s="1"/>
      <c r="K7" s="1"/>
      <c r="L7" s="1"/>
    </row>
    <row r="8" spans="1:12" ht="15">
      <c r="A8" s="7" t="s">
        <v>49</v>
      </c>
      <c r="B8" s="25">
        <v>285591731</v>
      </c>
      <c r="C8" s="25">
        <v>300865282</v>
      </c>
      <c r="D8" s="14">
        <v>309564323</v>
      </c>
      <c r="E8" s="38">
        <v>346050832</v>
      </c>
      <c r="F8" s="26">
        <v>0.11786406342438886</v>
      </c>
      <c r="G8" s="27">
        <v>0.010410294508962218</v>
      </c>
      <c r="H8" s="1"/>
      <c r="I8" s="1"/>
      <c r="J8" s="1"/>
      <c r="K8" s="1"/>
      <c r="L8" s="1"/>
    </row>
    <row r="9" spans="1:12" ht="15">
      <c r="A9" s="6" t="s">
        <v>50</v>
      </c>
      <c r="B9" s="22">
        <v>333767171</v>
      </c>
      <c r="C9" s="22">
        <v>286592359</v>
      </c>
      <c r="D9" s="13">
        <v>283563536</v>
      </c>
      <c r="E9" s="29">
        <v>326378222</v>
      </c>
      <c r="F9" s="37">
        <v>0.15098798175517178</v>
      </c>
      <c r="G9" s="37">
        <v>0.05140498753773945</v>
      </c>
      <c r="H9" s="1"/>
      <c r="I9" s="1"/>
      <c r="J9" s="1"/>
      <c r="K9" s="1"/>
      <c r="L9" s="1"/>
    </row>
    <row r="10" spans="1:12" ht="15">
      <c r="A10" s="7" t="s">
        <v>51</v>
      </c>
      <c r="B10" s="28">
        <v>328179139</v>
      </c>
      <c r="C10" s="28">
        <v>352566493</v>
      </c>
      <c r="D10" s="14">
        <v>381227368</v>
      </c>
      <c r="E10" s="28">
        <v>322908107</v>
      </c>
      <c r="F10" s="26">
        <v>-0.1529776345962654</v>
      </c>
      <c r="G10" s="27">
        <v>-0.0061566427417529546</v>
      </c>
      <c r="H10" s="1"/>
      <c r="I10" s="1"/>
      <c r="J10" s="1"/>
      <c r="K10" s="1"/>
      <c r="L10" s="1"/>
    </row>
    <row r="11" spans="1:12" ht="15">
      <c r="A11" s="6" t="s">
        <v>52</v>
      </c>
      <c r="B11" s="22">
        <v>260424200</v>
      </c>
      <c r="C11" s="22">
        <v>345115523</v>
      </c>
      <c r="D11" s="13">
        <v>336023357</v>
      </c>
      <c r="E11" s="29">
        <v>337619933</v>
      </c>
      <c r="F11" s="23">
        <v>0.004751383993821596</v>
      </c>
      <c r="G11" s="24">
        <v>-0.00398733050769683</v>
      </c>
      <c r="H11" s="1"/>
      <c r="I11" s="1"/>
      <c r="J11" s="1"/>
      <c r="K11" s="1"/>
      <c r="L11" s="1"/>
    </row>
    <row r="12" spans="1:12" ht="15">
      <c r="A12" s="8" t="s">
        <v>53</v>
      </c>
      <c r="B12" s="30">
        <v>307881098</v>
      </c>
      <c r="C12" s="30">
        <v>371066040</v>
      </c>
      <c r="D12" s="14">
        <v>356247415</v>
      </c>
      <c r="E12" s="30">
        <v>372244211</v>
      </c>
      <c r="F12" s="26">
        <v>0.04490361284446092</v>
      </c>
      <c r="G12" s="27">
        <v>0.00452598822547382</v>
      </c>
      <c r="H12" s="1"/>
      <c r="I12" s="1"/>
      <c r="J12" s="1"/>
      <c r="K12" s="1"/>
      <c r="L12" s="1"/>
    </row>
    <row r="13" spans="1:12" ht="15">
      <c r="A13" s="6" t="s">
        <v>54</v>
      </c>
      <c r="B13" s="22">
        <v>346985742</v>
      </c>
      <c r="C13" s="22">
        <v>376953404</v>
      </c>
      <c r="D13" s="13">
        <v>365471903</v>
      </c>
      <c r="E13" s="29">
        <v>370903677</v>
      </c>
      <c r="F13" s="37">
        <v>0.014862357284959332</v>
      </c>
      <c r="G13" s="37">
        <v>0.006092596745786502</v>
      </c>
      <c r="H13" s="1"/>
      <c r="I13" s="1"/>
      <c r="J13" s="1"/>
      <c r="K13" s="1"/>
      <c r="L13" s="1"/>
    </row>
    <row r="14" spans="1:12" ht="15">
      <c r="A14" s="9" t="s">
        <v>55</v>
      </c>
      <c r="B14" s="32">
        <v>342155114</v>
      </c>
      <c r="C14" s="32">
        <v>348668176</v>
      </c>
      <c r="D14" s="14">
        <v>323372345</v>
      </c>
      <c r="E14" s="30">
        <v>339737598</v>
      </c>
      <c r="F14" s="26">
        <v>0.05060807843663935</v>
      </c>
      <c r="G14" s="27">
        <v>0.011356399383629541</v>
      </c>
      <c r="H14" s="1"/>
      <c r="I14" s="1"/>
      <c r="J14" s="1"/>
      <c r="K14" s="1"/>
      <c r="L14" s="1"/>
    </row>
    <row r="15" spans="1:12" ht="15">
      <c r="A15" s="6" t="s">
        <v>56</v>
      </c>
      <c r="B15" s="22">
        <v>356005656</v>
      </c>
      <c r="C15" s="22">
        <v>365104722</v>
      </c>
      <c r="D15" s="13">
        <v>381451071</v>
      </c>
      <c r="E15" s="29">
        <v>370487128</v>
      </c>
      <c r="F15" s="37">
        <v>-0.028742724384695724</v>
      </c>
      <c r="G15" s="37">
        <v>0.006447873074662162</v>
      </c>
      <c r="H15" s="1"/>
      <c r="I15" s="1"/>
      <c r="J15" s="1"/>
      <c r="K15" s="1"/>
      <c r="L15" s="1"/>
    </row>
    <row r="16" spans="1:12" ht="15">
      <c r="A16" s="9" t="s">
        <v>57</v>
      </c>
      <c r="B16" s="33">
        <v>338890780</v>
      </c>
      <c r="C16" s="33">
        <v>384348041</v>
      </c>
      <c r="D16" s="15">
        <v>355076308</v>
      </c>
      <c r="E16" s="34">
        <v>348272899</v>
      </c>
      <c r="F16" s="26">
        <v>-0.01916041382293521</v>
      </c>
      <c r="G16" s="31">
        <v>0.013779111808412495</v>
      </c>
      <c r="H16" s="1"/>
      <c r="I16" s="1"/>
      <c r="J16" s="1"/>
      <c r="K16" s="1"/>
      <c r="L16" s="1"/>
    </row>
    <row r="17" spans="1:12" ht="15">
      <c r="A17" s="6" t="s">
        <v>58</v>
      </c>
      <c r="B17" s="22">
        <v>324535708</v>
      </c>
      <c r="C17" s="22">
        <v>335301457</v>
      </c>
      <c r="D17" s="13">
        <v>340587528</v>
      </c>
      <c r="E17" s="29"/>
      <c r="F17" s="23" t="s">
        <v>19</v>
      </c>
      <c r="G17" s="24" t="s">
        <v>19</v>
      </c>
      <c r="H17" s="1"/>
      <c r="I17" s="1"/>
      <c r="J17" s="1"/>
      <c r="K17" s="1"/>
      <c r="L17" s="1"/>
    </row>
    <row r="18" spans="1:12" ht="15">
      <c r="A18" s="9" t="s">
        <v>59</v>
      </c>
      <c r="B18" s="33">
        <v>328767832</v>
      </c>
      <c r="C18" s="33">
        <v>345208017</v>
      </c>
      <c r="D18" s="15">
        <v>358449848</v>
      </c>
      <c r="E18" s="34"/>
      <c r="F18" s="39" t="s">
        <v>19</v>
      </c>
      <c r="G18" s="31" t="s">
        <v>19</v>
      </c>
      <c r="H18" s="1"/>
      <c r="I18" s="1"/>
      <c r="J18" s="1"/>
      <c r="K18" s="1"/>
      <c r="L18" s="1"/>
    </row>
    <row r="19" spans="1:12" ht="18">
      <c r="A19" s="9"/>
      <c r="B19" s="35"/>
      <c r="C19" s="35"/>
      <c r="D19" s="16"/>
      <c r="E19" s="9"/>
      <c r="F19" s="9"/>
      <c r="G19" s="35"/>
      <c r="H19" s="1"/>
      <c r="I19" s="1"/>
      <c r="J19" s="1"/>
      <c r="K19" s="1"/>
      <c r="L19" s="1"/>
    </row>
    <row r="20" spans="2:12" ht="18">
      <c r="B20" s="8"/>
      <c r="C20" s="8"/>
      <c r="D20" s="17"/>
      <c r="G20" s="8"/>
      <c r="H20" s="1"/>
      <c r="I20" s="1"/>
      <c r="J20" s="1"/>
      <c r="K20" s="1"/>
      <c r="L20" s="1"/>
    </row>
    <row r="21" spans="1:12" ht="15">
      <c r="A21" s="6" t="s">
        <v>60</v>
      </c>
      <c r="B21" s="36">
        <v>3907075220</v>
      </c>
      <c r="C21" s="36">
        <v>4156563144</v>
      </c>
      <c r="D21" s="13">
        <v>4170294131</v>
      </c>
      <c r="E21" s="36">
        <v>3484546082</v>
      </c>
      <c r="F21" s="23"/>
      <c r="G21" s="36"/>
      <c r="H21" s="1"/>
      <c r="I21" s="1"/>
      <c r="J21" s="1"/>
      <c r="K21" s="1"/>
      <c r="L21" s="1"/>
    </row>
    <row r="22" spans="8:12" ht="12.75">
      <c r="H22" s="1"/>
      <c r="I22" s="1"/>
      <c r="J22" s="1"/>
      <c r="K22" s="1"/>
      <c r="L22" s="1"/>
    </row>
    <row r="23" spans="1:7" s="2" customFormat="1" ht="12.75">
      <c r="A23" s="107" t="s">
        <v>80</v>
      </c>
      <c r="B23" s="108"/>
      <c r="C23" s="108"/>
      <c r="D23" s="108"/>
      <c r="E23" s="108"/>
      <c r="F23" s="108"/>
      <c r="G23" s="108"/>
    </row>
    <row r="24" spans="1:7" s="3" customFormat="1" ht="12.75">
      <c r="A24"/>
      <c r="B24"/>
      <c r="C24"/>
      <c r="D24"/>
      <c r="E24"/>
      <c r="F24"/>
      <c r="G24"/>
    </row>
    <row r="26" spans="1:6" ht="12.75">
      <c r="A26" s="3"/>
      <c r="B26" s="3"/>
      <c r="C26" s="3"/>
      <c r="D26" s="3"/>
      <c r="E26" s="3"/>
      <c r="F26" s="3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Hallford, Nicole</cp:lastModifiedBy>
  <cp:lastPrinted>2022-11-02T15:52:14Z</cp:lastPrinted>
  <dcterms:created xsi:type="dcterms:W3CDTF">2004-08-17T20:48:07Z</dcterms:created>
  <dcterms:modified xsi:type="dcterms:W3CDTF">2023-12-04T19:05:21Z</dcterms:modified>
  <cp:category/>
  <cp:version/>
  <cp:contentType/>
  <cp:contentStatus/>
</cp:coreProperties>
</file>