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WEB\Internet\Tax\Archives\"/>
    </mc:Choice>
  </mc:AlternateContent>
  <xr:revisionPtr revIDLastSave="0" documentId="8_{8A8E7971-78D7-43FC-AC11-B5FDB632FC1C}" xr6:coauthVersionLast="47" xr6:coauthVersionMax="47" xr10:uidLastSave="{00000000-0000-0000-0000-000000000000}"/>
  <bookViews>
    <workbookView xWindow="-120" yWindow="-120" windowWidth="20730" windowHeight="11160" activeTab="2" xr2:uid="{DD8B6685-F534-4B7E-9252-F2BF3EF36B36}"/>
  </bookViews>
  <sheets>
    <sheet name="August 2024 Collections Summary" sheetId="1" r:id="rId1"/>
    <sheet name="August 2024 Gallons Summary" sheetId="2" r:id="rId2"/>
    <sheet name="Augst 2024 G &amp; D" sheetId="3" r:id="rId3"/>
  </sheets>
  <externalReferences>
    <externalReference r:id="rId4"/>
    <externalReference r:id="rId5"/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2" l="1"/>
  <c r="E57" i="2"/>
  <c r="C57" i="2"/>
  <c r="I56" i="2"/>
  <c r="E56" i="2"/>
  <c r="E58" i="2" s="1"/>
  <c r="C56" i="2"/>
  <c r="I51" i="2"/>
  <c r="E51" i="2"/>
  <c r="C51" i="2"/>
  <c r="I50" i="2"/>
  <c r="E50" i="2"/>
  <c r="C50" i="2"/>
  <c r="H45" i="2"/>
  <c r="D45" i="2"/>
  <c r="H43" i="2"/>
  <c r="D43" i="2"/>
  <c r="B43" i="2"/>
  <c r="H42" i="2"/>
  <c r="D42" i="2"/>
  <c r="B42" i="2"/>
  <c r="H41" i="2"/>
  <c r="D41" i="2"/>
  <c r="B41" i="2"/>
  <c r="H38" i="2"/>
  <c r="D38" i="2"/>
  <c r="B38" i="2"/>
  <c r="H36" i="2"/>
  <c r="D36" i="2"/>
  <c r="B36" i="2"/>
  <c r="H35" i="2"/>
  <c r="D35" i="2"/>
  <c r="B35" i="2"/>
  <c r="H34" i="2"/>
  <c r="D34" i="2"/>
  <c r="B34" i="2"/>
  <c r="H33" i="2"/>
  <c r="D33" i="2"/>
  <c r="B33" i="2"/>
  <c r="C37" i="2" s="1"/>
  <c r="C40" i="2" s="1"/>
  <c r="I32" i="2"/>
  <c r="E32" i="2"/>
  <c r="C32" i="2"/>
  <c r="H26" i="2"/>
  <c r="D26" i="2"/>
  <c r="B26" i="2"/>
  <c r="H25" i="2"/>
  <c r="D25" i="2"/>
  <c r="B25" i="2"/>
  <c r="H24" i="2"/>
  <c r="D24" i="2"/>
  <c r="B24" i="2"/>
  <c r="H23" i="2"/>
  <c r="D23" i="2"/>
  <c r="B23" i="2"/>
  <c r="H22" i="2"/>
  <c r="D22" i="2"/>
  <c r="B22" i="2"/>
  <c r="H21" i="2"/>
  <c r="D21" i="2"/>
  <c r="B21" i="2"/>
  <c r="H20" i="2"/>
  <c r="D20" i="2"/>
  <c r="B20" i="2"/>
  <c r="H19" i="2"/>
  <c r="D19" i="2"/>
  <c r="B19" i="2"/>
  <c r="H15" i="2"/>
  <c r="D15" i="2"/>
  <c r="B15" i="2"/>
  <c r="H13" i="2"/>
  <c r="I14" i="2" s="1"/>
  <c r="D13" i="2"/>
  <c r="E14" i="2" s="1"/>
  <c r="B13" i="2"/>
  <c r="C14" i="2" s="1"/>
  <c r="C16" i="2" s="1"/>
  <c r="H8" i="2"/>
  <c r="D8" i="2"/>
  <c r="B8" i="2"/>
  <c r="H7" i="2"/>
  <c r="D7" i="2"/>
  <c r="E9" i="2" s="1"/>
  <c r="B7" i="2"/>
  <c r="C9" i="2" s="1"/>
  <c r="I5" i="2"/>
  <c r="E5" i="2"/>
  <c r="C5" i="2"/>
  <c r="E32" i="1"/>
  <c r="C32" i="1"/>
  <c r="B32" i="1"/>
  <c r="E30" i="1"/>
  <c r="C30" i="1"/>
  <c r="B30" i="1"/>
  <c r="E29" i="1"/>
  <c r="C29" i="1"/>
  <c r="B29" i="1"/>
  <c r="E24" i="1"/>
  <c r="C24" i="1"/>
  <c r="B24" i="1"/>
  <c r="E23" i="1"/>
  <c r="C23" i="1"/>
  <c r="B23" i="1"/>
  <c r="E17" i="1"/>
  <c r="C17" i="1"/>
  <c r="B17" i="1"/>
  <c r="E16" i="1"/>
  <c r="C16" i="1"/>
  <c r="B16" i="1"/>
  <c r="E15" i="1"/>
  <c r="C15" i="1"/>
  <c r="B15" i="1"/>
  <c r="E14" i="1"/>
  <c r="C14" i="1"/>
  <c r="B14" i="1"/>
  <c r="E13" i="1"/>
  <c r="C13" i="1"/>
  <c r="B13" i="1"/>
  <c r="B19" i="1" s="1"/>
  <c r="E8" i="1"/>
  <c r="C8" i="1"/>
  <c r="B8" i="1"/>
  <c r="E7" i="1"/>
  <c r="C7" i="1"/>
  <c r="B7" i="1"/>
  <c r="C11" i="1" l="1"/>
  <c r="I9" i="2"/>
  <c r="E52" i="2"/>
  <c r="E11" i="1"/>
  <c r="E21" i="1" s="1"/>
  <c r="E26" i="1" s="1"/>
  <c r="E35" i="1" s="1"/>
  <c r="E16" i="2"/>
  <c r="I16" i="2"/>
  <c r="I52" i="2"/>
  <c r="C19" i="1"/>
  <c r="E28" i="2"/>
  <c r="E19" i="1"/>
  <c r="I11" i="2"/>
  <c r="I28" i="2"/>
  <c r="E37" i="2"/>
  <c r="I37" i="2"/>
  <c r="I40" i="2" s="1"/>
  <c r="I46" i="2" s="1"/>
  <c r="E11" i="2"/>
  <c r="E40" i="2"/>
  <c r="E46" i="2" s="1"/>
  <c r="B45" i="2"/>
  <c r="C46" i="2" s="1"/>
  <c r="C28" i="2"/>
  <c r="C52" i="2"/>
  <c r="C58" i="2"/>
  <c r="C11" i="2"/>
  <c r="C17" i="2" s="1"/>
  <c r="C30" i="2" s="1"/>
  <c r="C21" i="1"/>
  <c r="C26" i="1" s="1"/>
  <c r="C35" i="1" s="1"/>
  <c r="B11" i="1"/>
  <c r="B21" i="1" s="1"/>
  <c r="B26" i="1" s="1"/>
  <c r="B35" i="1" s="1"/>
  <c r="I17" i="2" l="1"/>
  <c r="I30" i="2" s="1"/>
  <c r="E17" i="2"/>
  <c r="I48" i="2"/>
  <c r="I54" i="2" s="1"/>
  <c r="E30" i="2"/>
  <c r="C48" i="2"/>
  <c r="C54" i="2" s="1"/>
  <c r="E48" i="2"/>
  <c r="E54" i="2" s="1"/>
  <c r="F45" i="2" l="1"/>
  <c r="D29" i="1" l="1"/>
  <c r="D17" i="1"/>
  <c r="D7" i="1"/>
  <c r="D16" i="1"/>
  <c r="D14" i="1"/>
  <c r="D24" i="1"/>
  <c r="F24" i="2"/>
  <c r="F21" i="2"/>
  <c r="F36" i="2"/>
  <c r="G51" i="2"/>
  <c r="F38" i="2"/>
  <c r="F26" i="2"/>
  <c r="F42" i="2"/>
  <c r="G28" i="2"/>
  <c r="G5" i="2"/>
  <c r="G32" i="2"/>
  <c r="F15" i="2"/>
  <c r="D13" i="1" l="1"/>
  <c r="D30" i="1"/>
  <c r="F8" i="2"/>
  <c r="F43" i="2"/>
  <c r="D23" i="1"/>
  <c r="F19" i="2"/>
  <c r="G50" i="2"/>
  <c r="G52" i="2" s="1"/>
  <c r="F35" i="2"/>
  <c r="F34" i="2"/>
  <c r="F20" i="2"/>
  <c r="F41" i="2"/>
  <c r="F13" i="2"/>
  <c r="G14" i="2" s="1"/>
  <c r="G16" i="2" s="1"/>
  <c r="F33" i="2"/>
  <c r="G37" i="2" s="1"/>
  <c r="G40" i="2" s="1"/>
  <c r="G46" i="2" s="1"/>
  <c r="D32" i="1"/>
  <c r="F23" i="2"/>
  <c r="G56" i="2"/>
  <c r="D15" i="1"/>
  <c r="D8" i="1"/>
  <c r="D11" i="1" s="1"/>
  <c r="F25" i="2"/>
  <c r="F7" i="2"/>
  <c r="G9" i="2" s="1"/>
  <c r="G11" i="2" s="1"/>
  <c r="G17" i="2" s="1"/>
  <c r="G30" i="2" s="1"/>
  <c r="G48" i="2" s="1"/>
  <c r="G54" i="2" s="1"/>
  <c r="F22" i="2"/>
  <c r="G57" i="2"/>
  <c r="G58" i="2" l="1"/>
  <c r="D19" i="1"/>
  <c r="D21" i="1" s="1"/>
  <c r="D26" i="1" s="1"/>
  <c r="D35" i="1" s="1"/>
</calcChain>
</file>

<file path=xl/sharedStrings.xml><?xml version="1.0" encoding="utf-8"?>
<sst xmlns="http://schemas.openxmlformats.org/spreadsheetml/2006/main" count="136" uniqueCount="88">
  <si>
    <t>MISSOURI DEPARTMENT OF REVENUE</t>
  </si>
  <si>
    <t>TOTAL HIGHWAY GALLONS (GAS &amp; DIESEL)</t>
  </si>
  <si>
    <t>GALLONS 2021</t>
  </si>
  <si>
    <t>GALLONS 2022</t>
  </si>
  <si>
    <t>GALLONS 2023</t>
  </si>
  <si>
    <t>GALLONS 2024</t>
  </si>
  <si>
    <t xml:space="preserve"> INCREASE 2024</t>
  </si>
  <si>
    <t xml:space="preserve">  CUMULATIVE</t>
  </si>
  <si>
    <t xml:space="preserve"> OVER 2023 (%)</t>
  </si>
  <si>
    <t xml:space="preserve">    INCREASE</t>
  </si>
  <si>
    <t xml:space="preserve"> 24 OVER 23 (%)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</si>
  <si>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</si>
  <si>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</si>
  <si>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</si>
  <si>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</si>
  <si>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</si>
  <si>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</si>
  <si>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</si>
  <si>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</si>
  <si>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</si>
  <si>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</si>
  <si>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</si>
  <si>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</si>
  <si>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</si>
  <si>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COMBINED</t>
  </si>
  <si>
    <t>MOTOR FUEL/SPECIAL FUEL TAXATION REPORT OF GALLONS</t>
  </si>
  <si>
    <t xml:space="preserve"> </t>
  </si>
  <si>
    <t>YEAR TO DATE 2024</t>
  </si>
  <si>
    <t>YEAR TO DATE 2023</t>
  </si>
  <si>
    <t>GROSS GASOLINE RECEIVED</t>
  </si>
  <si>
    <t>EXPORTS</t>
  </si>
  <si>
    <t>ACTUAL LOSSES</t>
  </si>
  <si>
    <t>GROSS GASOLINE REPORTED</t>
  </si>
  <si>
    <t>FOR USE IN STATE</t>
  </si>
  <si>
    <t>EXEMPTIONS</t>
  </si>
  <si>
    <t xml:space="preserve">   US GOVERNMENT</t>
  </si>
  <si>
    <t>TOTAL EXEMPTIONS</t>
  </si>
  <si>
    <t>SHRINKAGE 3%</t>
  </si>
  <si>
    <t>GROSS GASOLINE TAXED</t>
  </si>
  <si>
    <t>REFUNDS CERTIFIED</t>
  </si>
  <si>
    <t xml:space="preserve">   AGRICULTURE</t>
  </si>
  <si>
    <t xml:space="preserve">   AVIATION</t>
  </si>
  <si>
    <t xml:space="preserve">   COMMERICAL</t>
  </si>
  <si>
    <t xml:space="preserve">   MARINE</t>
  </si>
  <si>
    <t xml:space="preserve">   DISTRIBUTOR</t>
  </si>
  <si>
    <t xml:space="preserve">   FEDERAL GOVERNMENT</t>
  </si>
  <si>
    <t xml:space="preserve">   HWY MOTOR FUEL</t>
  </si>
  <si>
    <t>TOTAL REFUNDS</t>
  </si>
  <si>
    <t>NET GASOLINE TAXED</t>
  </si>
  <si>
    <t xml:space="preserve">    EXPORTS</t>
  </si>
  <si>
    <t xml:space="preserve">    US GOVERNMENT</t>
  </si>
  <si>
    <t xml:space="preserve">    LOSSES</t>
  </si>
  <si>
    <t xml:space="preserve">    NON-HWY SALES</t>
  </si>
  <si>
    <t>GROSS S/F (DIESEL) TAXED</t>
  </si>
  <si>
    <t xml:space="preserve">  S/F (DIESEL) REFUNDS</t>
  </si>
  <si>
    <t xml:space="preserve">  LP GAS REFUNDS</t>
  </si>
  <si>
    <t>NET SPECIAL FUELS (DIESEL) TAXED</t>
  </si>
  <si>
    <t>TOTAL GAS &amp; S/F (DIESEL) TAXED</t>
  </si>
  <si>
    <t>S/F IFTA RECEIVED</t>
  </si>
  <si>
    <t>S/F IFTA REFUNDS</t>
  </si>
  <si>
    <t>NET IFTA GALLONS</t>
  </si>
  <si>
    <t>TOTAL HIGHWAY GALLONS</t>
  </si>
  <si>
    <t>AVIATION RECEIVED</t>
  </si>
  <si>
    <t>AVIATION REFUNDS</t>
  </si>
  <si>
    <t>NET AVIATION TAXED</t>
  </si>
  <si>
    <t>MOTOR FUEL/SPECIAL FUEL RECEIPTS AND REFUNDS</t>
  </si>
  <si>
    <t>GASOLINE TAX RECEIPTS</t>
  </si>
  <si>
    <t>SPECIAL FUEL TAX RECEIPTS</t>
  </si>
  <si>
    <t>TOTAL TAX RECEIPTS</t>
  </si>
  <si>
    <t>REFUNDS - GASOLINE</t>
  </si>
  <si>
    <t>REFUNDS - LP GAS</t>
  </si>
  <si>
    <t>NET TAX RECEIPTS</t>
  </si>
  <si>
    <t>IFTA RECEIPTS</t>
  </si>
  <si>
    <t>IFTA REFUNDS</t>
  </si>
  <si>
    <t>AVIATION TAX RECEIPTS</t>
  </si>
  <si>
    <t>MISCELLANEOUS RECEIPTS</t>
  </si>
  <si>
    <t>TOTAL RECEIPTS</t>
  </si>
  <si>
    <t xml:space="preserve">   RETAIL </t>
  </si>
  <si>
    <t>GROSS S/F (DIESEL) RECEIVED</t>
  </si>
  <si>
    <t xml:space="preserve">  S/F (DIESEL) ALLOWANCE 2%</t>
  </si>
  <si>
    <t>REFUNDS(HWY) - GASOLINE</t>
  </si>
  <si>
    <t>REFUNDS - SPECIAL FUEL</t>
  </si>
  <si>
    <t>REFUNDS(HWY) - SPECIAL FUEL</t>
  </si>
  <si>
    <t xml:space="preserve">  S/F (DIESEL) HWY REFUNDS</t>
  </si>
  <si>
    <t>AUGUST 2024</t>
  </si>
  <si>
    <t>AUGUST 2023</t>
  </si>
  <si>
    <t>ABOVE RECORDS COMPILED FROM MOTOR FUEL LICENSEE RECORDS OF THE MISSOURI DEPARTMENT OF REVENUE, TAXATION BUREAU, BY GERALD ROBINETT, OCTOBER 2, 2024.</t>
  </si>
  <si>
    <t>ABOVE FIGURES COMPILED FROM MOTOR FUEL LICENSEE RECORDS OF THE MISSOURI DEPARTMENT OF REVENUE, TAXATION DIVISION, BY GERALD ROBINETT, OCTOBER 2 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</si>
</sst>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4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2"/>
      <color indexed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8"/>
      </patternFill>
    </fill>
    <fill>
      <patternFill patternType="solid">
        <fgColor indexed="65"/>
        <bgColor indexed="8"/>
      </patternFill>
    </fill>
    <fill>
      <patternFill patternType="solid">
        <fgColor indexed="65"/>
        <bgColor indexed="35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35"/>
      </patternFill>
    </fill>
    <fill>
      <patternFill patternType="solid">
        <fgColor rgb="FFFFFFCC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indexed="8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9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4" fillId="2" borderId="0" xfId="0" applyFont="1" applyFill="1" applyAlignment="1">
      <alignment vertical="center"/>
    </xf>
    <xf numFmtId="3" fontId="4" fillId="2" borderId="0" xfId="1" applyNumberFormat="1" applyFont="1" applyFill="1" applyAlignment="1">
      <alignment vertical="center"/>
    </xf>
    <xf numFmtId="10" fontId="4" fillId="2" borderId="0" xfId="0" applyNumberFormat="1" applyFont="1" applyFill="1" applyAlignment="1">
      <alignment vertical="center"/>
    </xf>
    <xf numFmtId="3" fontId="4" fillId="0" borderId="0" xfId="1" applyNumberFormat="1" applyFont="1" applyAlignment="1">
      <alignment horizontal="right" vertical="center"/>
    </xf>
    <xf numFmtId="10" fontId="4" fillId="0" borderId="0" xfId="0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0" fontId="0" fillId="0" borderId="0" xfId="0" applyAlignment="1">
      <alignment horizontal="centerContinuous"/>
    </xf>
    <xf numFmtId="37" fontId="4" fillId="2" borderId="0" xfId="0" applyNumberFormat="1" applyFont="1" applyFill="1" applyAlignment="1">
      <alignment vertical="center"/>
    </xf>
    <xf numFmtId="38" fontId="4" fillId="2" borderId="0" xfId="0" applyNumberFormat="1" applyFont="1" applyFill="1" applyAlignment="1">
      <alignment vertical="center"/>
    </xf>
    <xf numFmtId="37" fontId="4" fillId="0" borderId="0" xfId="0" applyNumberFormat="1" applyFont="1" applyAlignment="1">
      <alignment vertical="center"/>
    </xf>
    <xf numFmtId="38" fontId="4" fillId="0" borderId="0" xfId="0" applyNumberFormat="1" applyFont="1"/>
    <xf numFmtId="0" fontId="2" fillId="0" borderId="0" xfId="0" applyFont="1" applyAlignment="1">
      <alignment horizontal="centerContinuous"/>
    </xf>
    <xf numFmtId="49" fontId="4" fillId="2" borderId="0" xfId="0" applyNumberFormat="1" applyFont="1" applyFill="1" applyAlignment="1">
      <alignment vertical="center"/>
    </xf>
    <xf numFmtId="38" fontId="4" fillId="0" borderId="0" xfId="0" applyNumberFormat="1" applyFont="1" applyAlignment="1">
      <alignment horizontal="right" vertical="center"/>
    </xf>
    <xf numFmtId="38" fontId="4" fillId="0" borderId="1" xfId="0" applyNumberFormat="1" applyFont="1" applyBorder="1" applyAlignment="1">
      <alignment horizontal="right" vertical="center"/>
    </xf>
    <xf numFmtId="38" fontId="4" fillId="2" borderId="0" xfId="0" applyNumberFormat="1" applyFont="1" applyFill="1" applyAlignment="1">
      <alignment horizontal="right" vertical="center"/>
    </xf>
    <xf numFmtId="38" fontId="4" fillId="2" borderId="1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8" fontId="4" fillId="0" borderId="2" xfId="0" applyNumberFormat="1" applyFont="1" applyBorder="1" applyAlignment="1">
      <alignment horizontal="right" vertical="center"/>
    </xf>
    <xf numFmtId="38" fontId="4" fillId="0" borderId="3" xfId="0" applyNumberFormat="1" applyFont="1" applyBorder="1" applyAlignment="1">
      <alignment horizontal="right" vertical="center"/>
    </xf>
    <xf numFmtId="37" fontId="4" fillId="0" borderId="2" xfId="0" applyNumberFormat="1" applyFont="1" applyBorder="1" applyAlignment="1">
      <alignment vertical="center"/>
    </xf>
    <xf numFmtId="49" fontId="4" fillId="2" borderId="4" xfId="0" applyNumberFormat="1" applyFont="1" applyFill="1" applyBorder="1" applyAlignment="1">
      <alignment vertical="center"/>
    </xf>
    <xf numFmtId="38" fontId="4" fillId="2" borderId="4" xfId="0" applyNumberFormat="1" applyFont="1" applyFill="1" applyBorder="1" applyAlignment="1">
      <alignment horizontal="right" vertical="center"/>
    </xf>
    <xf numFmtId="38" fontId="4" fillId="2" borderId="5" xfId="0" applyNumberFormat="1" applyFont="1" applyFill="1" applyBorder="1" applyAlignment="1">
      <alignment horizontal="right" vertical="center"/>
    </xf>
    <xf numFmtId="0" fontId="1" fillId="0" borderId="0" xfId="0" applyFont="1"/>
    <xf numFmtId="38" fontId="4" fillId="0" borderId="0" xfId="0" applyNumberFormat="1" applyFont="1" applyAlignment="1">
      <alignment vertical="center"/>
    </xf>
    <xf numFmtId="38" fontId="2" fillId="0" borderId="0" xfId="0" applyNumberFormat="1" applyFont="1"/>
    <xf numFmtId="37" fontId="4" fillId="0" borderId="0" xfId="0" applyNumberFormat="1" applyFont="1"/>
    <xf numFmtId="0" fontId="7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/>
    </xf>
    <xf numFmtId="0" fontId="8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0" fontId="8" fillId="0" borderId="0" xfId="0" applyFont="1" applyAlignment="1">
      <alignment vertical="center"/>
    </xf>
    <xf numFmtId="0" fontId="8" fillId="0" borderId="0" xfId="0" applyFont="1"/>
    <xf numFmtId="8" fontId="8" fillId="2" borderId="6" xfId="0" applyNumberFormat="1" applyFont="1" applyFill="1" applyBorder="1" applyAlignment="1">
      <alignment horizontal="left" vertical="center"/>
    </xf>
    <xf numFmtId="49" fontId="8" fillId="2" borderId="6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8" fillId="0" borderId="8" xfId="0" applyFont="1" applyBorder="1"/>
    <xf numFmtId="8" fontId="4" fillId="0" borderId="8" xfId="0" applyNumberFormat="1" applyFont="1" applyBorder="1" applyAlignment="1">
      <alignment vertical="center"/>
    </xf>
    <xf numFmtId="8" fontId="4" fillId="0" borderId="7" xfId="0" applyNumberFormat="1" applyFont="1" applyBorder="1" applyAlignment="1">
      <alignment horizontal="center" vertical="center"/>
    </xf>
    <xf numFmtId="8" fontId="4" fillId="0" borderId="7" xfId="0" applyNumberFormat="1" applyFont="1" applyBorder="1" applyAlignment="1">
      <alignment vertical="center"/>
    </xf>
    <xf numFmtId="8" fontId="8" fillId="2" borderId="9" xfId="0" applyNumberFormat="1" applyFont="1" applyFill="1" applyBorder="1" applyAlignment="1">
      <alignment horizontal="left" vertical="center"/>
    </xf>
    <xf numFmtId="8" fontId="4" fillId="2" borderId="10" xfId="0" applyNumberFormat="1" applyFont="1" applyFill="1" applyBorder="1" applyAlignment="1">
      <alignment horizontal="right" vertical="center"/>
    </xf>
    <xf numFmtId="8" fontId="4" fillId="2" borderId="9" xfId="0" applyNumberFormat="1" applyFont="1" applyFill="1" applyBorder="1" applyAlignment="1">
      <alignment horizontal="right" vertical="center"/>
    </xf>
    <xf numFmtId="8" fontId="4" fillId="2" borderId="11" xfId="0" applyNumberFormat="1" applyFont="1" applyFill="1" applyBorder="1" applyAlignment="1">
      <alignment horizontal="right" vertical="center"/>
    </xf>
    <xf numFmtId="8" fontId="4" fillId="3" borderId="8" xfId="0" applyNumberFormat="1" applyFont="1" applyFill="1" applyBorder="1" applyAlignment="1">
      <alignment horizontal="right" vertical="center"/>
    </xf>
    <xf numFmtId="8" fontId="4" fillId="0" borderId="8" xfId="0" applyNumberFormat="1" applyFont="1" applyBorder="1" applyAlignment="1">
      <alignment horizontal="right" vertical="center"/>
    </xf>
    <xf numFmtId="8" fontId="4" fillId="0" borderId="7" xfId="0" applyNumberFormat="1" applyFont="1" applyBorder="1" applyAlignment="1">
      <alignment horizontal="right" vertical="center"/>
    </xf>
    <xf numFmtId="8" fontId="8" fillId="2" borderId="13" xfId="0" applyNumberFormat="1" applyFont="1" applyFill="1" applyBorder="1" applyAlignment="1">
      <alignment horizontal="right" vertical="center"/>
    </xf>
    <xf numFmtId="8" fontId="8" fillId="2" borderId="14" xfId="0" applyNumberFormat="1" applyFont="1" applyFill="1" applyBorder="1" applyAlignment="1">
      <alignment horizontal="right" vertical="center"/>
    </xf>
    <xf numFmtId="8" fontId="8" fillId="2" borderId="15" xfId="0" applyNumberFormat="1" applyFont="1" applyFill="1" applyBorder="1" applyAlignment="1">
      <alignment horizontal="right" vertical="center"/>
    </xf>
    <xf numFmtId="0" fontId="8" fillId="4" borderId="8" xfId="0" applyFont="1" applyFill="1" applyBorder="1" applyAlignment="1">
      <alignment vertical="center"/>
    </xf>
    <xf numFmtId="8" fontId="4" fillId="3" borderId="7" xfId="0" applyNumberFormat="1" applyFont="1" applyFill="1" applyBorder="1" applyAlignment="1">
      <alignment horizontal="right" vertical="center"/>
    </xf>
    <xf numFmtId="8" fontId="8" fillId="2" borderId="13" xfId="0" applyNumberFormat="1" applyFont="1" applyFill="1" applyBorder="1" applyAlignment="1">
      <alignment horizontal="left" vertical="center"/>
    </xf>
    <xf numFmtId="8" fontId="8" fillId="2" borderId="8" xfId="0" applyNumberFormat="1" applyFont="1" applyFill="1" applyBorder="1" applyAlignment="1">
      <alignment horizontal="left" vertical="center"/>
    </xf>
    <xf numFmtId="8" fontId="4" fillId="2" borderId="15" xfId="0" applyNumberFormat="1" applyFont="1" applyFill="1" applyBorder="1" applyAlignment="1">
      <alignment horizontal="right" vertical="center"/>
    </xf>
    <xf numFmtId="8" fontId="4" fillId="0" borderId="17" xfId="0" applyNumberFormat="1" applyFont="1" applyBorder="1" applyAlignment="1">
      <alignment horizontal="right" vertical="center"/>
    </xf>
    <xf numFmtId="8" fontId="4" fillId="0" borderId="16" xfId="0" applyNumberFormat="1" applyFont="1" applyBorder="1" applyAlignment="1">
      <alignment horizontal="right" vertical="center"/>
    </xf>
    <xf numFmtId="0" fontId="8" fillId="0" borderId="13" xfId="0" applyFont="1" applyBorder="1"/>
    <xf numFmtId="8" fontId="4" fillId="3" borderId="13" xfId="0" applyNumberFormat="1" applyFont="1" applyFill="1" applyBorder="1" applyAlignment="1">
      <alignment horizontal="right" vertical="center"/>
    </xf>
    <xf numFmtId="8" fontId="8" fillId="2" borderId="8" xfId="0" applyNumberFormat="1" applyFont="1" applyFill="1" applyBorder="1" applyAlignment="1">
      <alignment horizontal="right" vertical="center"/>
    </xf>
    <xf numFmtId="8" fontId="8" fillId="2" borderId="7" xfId="0" applyNumberFormat="1" applyFont="1" applyFill="1" applyBorder="1" applyAlignment="1">
      <alignment horizontal="right" vertical="center"/>
    </xf>
    <xf numFmtId="8" fontId="8" fillId="0" borderId="8" xfId="0" applyNumberFormat="1" applyFont="1" applyBorder="1" applyAlignment="1">
      <alignment horizontal="right" vertical="center"/>
    </xf>
    <xf numFmtId="8" fontId="8" fillId="0" borderId="7" xfId="0" applyNumberFormat="1" applyFont="1" applyBorder="1" applyAlignment="1">
      <alignment horizontal="right" vertical="center"/>
    </xf>
    <xf numFmtId="0" fontId="10" fillId="0" borderId="0" xfId="0" applyFont="1"/>
    <xf numFmtId="0" fontId="8" fillId="6" borderId="8" xfId="0" applyFont="1" applyFill="1" applyBorder="1" applyAlignment="1">
      <alignment vertical="center"/>
    </xf>
    <xf numFmtId="8" fontId="4" fillId="7" borderId="8" xfId="0" applyNumberFormat="1" applyFont="1" applyFill="1" applyBorder="1" applyAlignment="1">
      <alignment horizontal="right" vertical="center"/>
    </xf>
    <xf numFmtId="8" fontId="4" fillId="3" borderId="12" xfId="0" applyNumberFormat="1" applyFont="1" applyFill="1" applyBorder="1" applyAlignment="1">
      <alignment horizontal="right" vertical="center"/>
    </xf>
    <xf numFmtId="8" fontId="8" fillId="0" borderId="8" xfId="0" applyNumberFormat="1" applyFont="1" applyBorder="1" applyAlignment="1">
      <alignment horizontal="left" vertical="center"/>
    </xf>
    <xf numFmtId="8" fontId="4" fillId="8" borderId="9" xfId="0" applyNumberFormat="1" applyFont="1" applyFill="1" applyBorder="1" applyAlignment="1">
      <alignment horizontal="right" vertical="center"/>
    </xf>
    <xf numFmtId="8" fontId="4" fillId="7" borderId="7" xfId="0" applyNumberFormat="1" applyFont="1" applyFill="1" applyBorder="1" applyAlignment="1">
      <alignment horizontal="right" vertical="center"/>
    </xf>
    <xf numFmtId="8" fontId="4" fillId="8" borderId="8" xfId="0" applyNumberFormat="1" applyFont="1" applyFill="1" applyBorder="1" applyAlignment="1">
      <alignment horizontal="right" vertical="center"/>
    </xf>
    <xf numFmtId="0" fontId="8" fillId="0" borderId="17" xfId="0" applyFont="1" applyBorder="1"/>
    <xf numFmtId="8" fontId="4" fillId="0" borderId="15" xfId="0" applyNumberFormat="1" applyFont="1" applyBorder="1" applyAlignment="1">
      <alignment horizontal="right" vertical="center"/>
    </xf>
    <xf numFmtId="8" fontId="0" fillId="0" borderId="0" xfId="0" applyNumberFormat="1"/>
    <xf numFmtId="8" fontId="8" fillId="5" borderId="18" xfId="0" applyNumberFormat="1" applyFont="1" applyFill="1" applyBorder="1" applyAlignment="1">
      <alignment horizontal="left" vertical="center"/>
    </xf>
    <xf numFmtId="8" fontId="8" fillId="5" borderId="19" xfId="0" applyNumberFormat="1" applyFont="1" applyFill="1" applyBorder="1" applyAlignment="1">
      <alignment horizontal="right" vertical="center"/>
    </xf>
    <xf numFmtId="8" fontId="8" fillId="5" borderId="20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centerContinuous"/>
    </xf>
    <xf numFmtId="38" fontId="4" fillId="0" borderId="0" xfId="0" applyNumberFormat="1" applyFont="1" applyAlignment="1">
      <alignment horizontal="center" vertical="center"/>
    </xf>
    <xf numFmtId="0" fontId="4" fillId="0" borderId="0" xfId="0" applyFont="1"/>
    <xf numFmtId="0" fontId="12" fillId="9" borderId="0" xfId="0" applyFont="1" applyFill="1" applyAlignment="1">
      <alignment horizontal="centerContinuous" vertical="center" readingOrder="1"/>
    </xf>
    <xf numFmtId="0" fontId="2" fillId="9" borderId="0" xfId="0" applyFont="1" applyFill="1" applyAlignment="1">
      <alignment horizontal="centerContinuous" vertical="center" readingOrder="1"/>
    </xf>
    <xf numFmtId="0" fontId="4" fillId="9" borderId="0" xfId="0" applyFont="1" applyFill="1" applyAlignment="1">
      <alignment horizontal="centerContinuous" vertical="center"/>
    </xf>
    <xf numFmtId="37" fontId="4" fillId="8" borderId="0" xfId="0" applyNumberFormat="1" applyFont="1" applyFill="1" applyAlignment="1">
      <alignment vertical="center"/>
    </xf>
  </cellXfs>
  <cellStyles count="3">
    <cellStyle name="Normal" xfId="0" builtinId="0"/>
    <cellStyle name="Normal 2" xfId="1" xr:uid="{C04D6886-AD30-47C4-99CF-51EACF6DC969}"/>
    <cellStyle name="Normal 3" xfId="2" xr:uid="{C3EFD59B-EF3C-4E33-BC1A-7DA4A0BB2B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Tax\BTS\fuelbond\Excel\2024%20Highway%20Reports\HWYCOL%20JUL%20-%20SEP.xls" TargetMode="External"/><Relationship Id="rId1" Type="http://schemas.openxmlformats.org/officeDocument/2006/relationships/externalLinkPath" Target="file:///S:\Tax\BTS\fuelbond\Excel\2024%20Highway%20Reports\HWYCOL%20JUL%20-%20SEP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Tax\BTS\fuelbond\Excel\2023%20Highway%20Reports\HWYCOL%20JUL%20-%20SEPa.xls" TargetMode="External"/><Relationship Id="rId1" Type="http://schemas.openxmlformats.org/officeDocument/2006/relationships/externalLinkPath" Target="file:///S:\Tax\BTS\fuelbond\Excel\2023%20Highway%20Reports\HWYCOL%20JUL%20-%20SEPa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Tax\BTS\fuelbond\Excel\2024%20Highway%20Reports\HWYGAL3.xls" TargetMode="External"/><Relationship Id="rId1" Type="http://schemas.openxmlformats.org/officeDocument/2006/relationships/externalLinkPath" Target="file:///S:\Tax\BTS\fuelbond\Excel\2024%20Highway%20Reports\HWYGAL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ax\BTS\fuelbond\Excel\2023%20Highway%20Reports\HWYGAL3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FILE02\shared\Tax\BTS\fuelbond\Excel\2022%20Highway%20Report\HWYGAL3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% JUL"/>
      <sheetName val="245% JUL"/>
      <sheetName val="11% JUL"/>
      <sheetName val="SUM JUL 2024"/>
      <sheetName val="9% AUG"/>
      <sheetName val="27% AUG"/>
      <sheetName val="11% AUG"/>
      <sheetName val="SUM AUG 2024"/>
      <sheetName val="9% SEP"/>
      <sheetName val="27% SEP"/>
      <sheetName val="11% SEP"/>
      <sheetName val="SUM SEP 2024"/>
    </sheetNames>
    <sheetDataSet>
      <sheetData sheetId="0"/>
      <sheetData sheetId="1"/>
      <sheetData sheetId="2"/>
      <sheetData sheetId="3">
        <row r="7">
          <cell r="D7">
            <v>433515807.16000003</v>
          </cell>
        </row>
        <row r="8">
          <cell r="D8">
            <v>172014288.5</v>
          </cell>
        </row>
        <row r="13">
          <cell r="D13">
            <v>-2247475.165</v>
          </cell>
        </row>
        <row r="14">
          <cell r="D14">
            <v>-409939.63</v>
          </cell>
        </row>
        <row r="15">
          <cell r="D15">
            <v>-4077858.2099999995</v>
          </cell>
        </row>
        <row r="16">
          <cell r="D16">
            <v>-806749.83</v>
          </cell>
        </row>
        <row r="17">
          <cell r="D17">
            <v>-3408.18</v>
          </cell>
        </row>
        <row r="23">
          <cell r="D23">
            <v>217615.92</v>
          </cell>
        </row>
        <row r="24">
          <cell r="D24">
            <v>-11781874.549999999</v>
          </cell>
        </row>
        <row r="29">
          <cell r="D29">
            <v>106945</v>
          </cell>
        </row>
        <row r="30">
          <cell r="D30">
            <v>-3037.6</v>
          </cell>
        </row>
        <row r="32">
          <cell r="D32">
            <v>2293372.52</v>
          </cell>
        </row>
      </sheetData>
      <sheetData sheetId="4">
        <row r="7">
          <cell r="B7">
            <v>0</v>
          </cell>
        </row>
        <row r="8">
          <cell r="B8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23">
          <cell r="B23">
            <v>0</v>
          </cell>
        </row>
        <row r="24">
          <cell r="B24">
            <v>0</v>
          </cell>
        </row>
        <row r="29">
          <cell r="B29">
            <v>29351</v>
          </cell>
        </row>
        <row r="30">
          <cell r="B30">
            <v>0</v>
          </cell>
        </row>
      </sheetData>
      <sheetData sheetId="5">
        <row r="7">
          <cell r="B7">
            <v>75481391.319999993</v>
          </cell>
        </row>
        <row r="8">
          <cell r="B8">
            <v>25466682.460000001</v>
          </cell>
        </row>
        <row r="13">
          <cell r="B13">
            <v>-707791.17</v>
          </cell>
        </row>
        <row r="14">
          <cell r="B14">
            <v>-276297.90000000002</v>
          </cell>
        </row>
        <row r="15">
          <cell r="B15">
            <v>-706794.96</v>
          </cell>
        </row>
        <row r="16">
          <cell r="B16">
            <v>-30721.01</v>
          </cell>
        </row>
        <row r="17">
          <cell r="B17">
            <v>-50.21</v>
          </cell>
        </row>
        <row r="23">
          <cell r="B23">
            <v>48184.07</v>
          </cell>
        </row>
        <row r="24">
          <cell r="B24">
            <v>-5113571.74</v>
          </cell>
        </row>
        <row r="29">
          <cell r="B29">
            <v>0</v>
          </cell>
        </row>
        <row r="30">
          <cell r="B30">
            <v>0</v>
          </cell>
        </row>
      </sheetData>
      <sheetData sheetId="6">
        <row r="7">
          <cell r="B7">
            <v>24204</v>
          </cell>
        </row>
        <row r="8">
          <cell r="B8">
            <v>10968</v>
          </cell>
        </row>
        <row r="13">
          <cell r="B13">
            <v>-6991.43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23">
          <cell r="B23">
            <v>0</v>
          </cell>
        </row>
        <row r="24">
          <cell r="B24">
            <v>0</v>
          </cell>
        </row>
        <row r="29">
          <cell r="B29">
            <v>0</v>
          </cell>
        </row>
        <row r="30">
          <cell r="B30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% JUL"/>
      <sheetName val="22% JUL"/>
      <sheetName val="11% JUL"/>
      <sheetName val="SUM JUL 2023"/>
      <sheetName val="9% AUG"/>
      <sheetName val="245% AUG"/>
      <sheetName val="11% AUG"/>
      <sheetName val="SUM AUG 2023"/>
      <sheetName val="9% SEP"/>
      <sheetName val="245% SEP"/>
      <sheetName val="11% SEP"/>
      <sheetName val="SUM SEP 2023"/>
    </sheetNames>
    <sheetDataSet>
      <sheetData sheetId="0"/>
      <sheetData sheetId="1"/>
      <sheetData sheetId="2"/>
      <sheetData sheetId="3">
        <row r="7">
          <cell r="B7">
            <v>71515579.88000001</v>
          </cell>
        </row>
      </sheetData>
      <sheetData sheetId="4"/>
      <sheetData sheetId="5"/>
      <sheetData sheetId="6"/>
      <sheetData sheetId="7">
        <row r="7">
          <cell r="B7">
            <v>77260734.060000002</v>
          </cell>
          <cell r="D7">
            <v>486292677.30000001</v>
          </cell>
        </row>
        <row r="8">
          <cell r="B8">
            <v>12554386.460000001</v>
          </cell>
          <cell r="D8">
            <v>150152088.15000001</v>
          </cell>
        </row>
        <row r="13">
          <cell r="B13">
            <v>-321312.14</v>
          </cell>
          <cell r="D13">
            <v>-3094570.39</v>
          </cell>
        </row>
        <row r="14">
          <cell r="B14">
            <v>-176792.87</v>
          </cell>
          <cell r="D14">
            <v>-339600.70999999996</v>
          </cell>
        </row>
        <row r="15">
          <cell r="B15">
            <v>-390620.91</v>
          </cell>
          <cell r="D15">
            <v>-3695641.24</v>
          </cell>
        </row>
        <row r="16">
          <cell r="B16">
            <v>-21585.1</v>
          </cell>
          <cell r="D16">
            <v>-31679.17</v>
          </cell>
        </row>
        <row r="17">
          <cell r="B17">
            <v>-52.52</v>
          </cell>
          <cell r="D17">
            <v>-1472.6599999999999</v>
          </cell>
        </row>
        <row r="23">
          <cell r="B23">
            <v>42089.61</v>
          </cell>
          <cell r="D23">
            <v>314326.32</v>
          </cell>
        </row>
        <row r="24">
          <cell r="B24">
            <v>-5053177.53</v>
          </cell>
          <cell r="D24">
            <v>-12220306.890000001</v>
          </cell>
        </row>
        <row r="29">
          <cell r="B29">
            <v>27457</v>
          </cell>
          <cell r="D29">
            <v>52994.270000000004</v>
          </cell>
        </row>
        <row r="30">
          <cell r="B30">
            <v>0</v>
          </cell>
          <cell r="D30">
            <v>-2449.11</v>
          </cell>
        </row>
        <row r="32">
          <cell r="B32">
            <v>76415.399999999994</v>
          </cell>
          <cell r="D32">
            <v>1828554.0399999998</v>
          </cell>
        </row>
      </sheetData>
      <sheetData sheetId="8"/>
      <sheetData sheetId="9"/>
      <sheetData sheetId="10"/>
      <sheetData sheetId="11">
        <row r="7">
          <cell r="B7">
            <v>67175614.299999997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% JUL"/>
      <sheetName val="245% JUL"/>
      <sheetName val="11% JUL"/>
      <sheetName val="SUM JUL 24"/>
      <sheetName val="9% AUG"/>
      <sheetName val="27% AUG"/>
      <sheetName val="11% AUG"/>
      <sheetName val="SUM AUG 24"/>
      <sheetName val="9% SEP"/>
      <sheetName val="27% SEP"/>
      <sheetName val="11% SEP"/>
      <sheetName val="SUM SEP 24"/>
    </sheetNames>
    <sheetDataSet>
      <sheetData sheetId="0"/>
      <sheetData sheetId="1"/>
      <sheetData sheetId="2"/>
      <sheetData sheetId="3">
        <row r="5">
          <cell r="G5">
            <v>1934608646.1818182</v>
          </cell>
        </row>
        <row r="7">
          <cell r="F7">
            <v>108166104</v>
          </cell>
        </row>
        <row r="8">
          <cell r="F8">
            <v>0</v>
          </cell>
        </row>
        <row r="13">
          <cell r="F13">
            <v>1335512</v>
          </cell>
        </row>
        <row r="15">
          <cell r="F15">
            <v>53088061.497811139</v>
          </cell>
        </row>
        <row r="19">
          <cell r="F19">
            <v>1871832.2653061224</v>
          </cell>
        </row>
        <row r="20">
          <cell r="F20">
            <v>0</v>
          </cell>
        </row>
        <row r="21">
          <cell r="F21">
            <v>1801.5714285714287</v>
          </cell>
        </row>
        <row r="22">
          <cell r="F22">
            <v>1088803.530612245</v>
          </cell>
        </row>
        <row r="23">
          <cell r="F23">
            <v>810153.38775510201</v>
          </cell>
        </row>
        <row r="24">
          <cell r="F24">
            <v>4363272.2448979598</v>
          </cell>
        </row>
        <row r="25">
          <cell r="F25">
            <v>1037504.1224489796</v>
          </cell>
        </row>
        <row r="26">
          <cell r="F26">
            <v>6146241.2000000002</v>
          </cell>
        </row>
        <row r="28">
          <cell r="G28">
            <v>13278471.122448981</v>
          </cell>
        </row>
        <row r="32">
          <cell r="G32">
            <v>910728961.82399201</v>
          </cell>
        </row>
        <row r="33">
          <cell r="F33">
            <v>42792289</v>
          </cell>
        </row>
        <row r="34">
          <cell r="F34">
            <v>311373</v>
          </cell>
        </row>
        <row r="35">
          <cell r="F35">
            <v>0</v>
          </cell>
        </row>
        <row r="36">
          <cell r="F36">
            <v>151452065</v>
          </cell>
        </row>
        <row r="38">
          <cell r="F38">
            <v>13084944.412118152</v>
          </cell>
        </row>
        <row r="41">
          <cell r="F41">
            <v>19804478.06122449</v>
          </cell>
        </row>
        <row r="42">
          <cell r="F42">
            <v>555683</v>
          </cell>
        </row>
        <row r="43">
          <cell r="F43">
            <v>13910.265306122448</v>
          </cell>
        </row>
        <row r="45">
          <cell r="F45">
            <v>20007458.326530613</v>
          </cell>
        </row>
        <row r="50">
          <cell r="G50">
            <v>888226.69387755101</v>
          </cell>
        </row>
        <row r="51">
          <cell r="G51">
            <v>-48081120.387755103</v>
          </cell>
        </row>
        <row r="56">
          <cell r="G56">
            <v>1189445</v>
          </cell>
        </row>
        <row r="57">
          <cell r="G57">
            <v>-33751</v>
          </cell>
        </row>
      </sheetData>
      <sheetData sheetId="4">
        <row r="5">
          <cell r="C5">
            <v>0</v>
          </cell>
        </row>
        <row r="8">
          <cell r="B8">
            <v>0</v>
          </cell>
        </row>
        <row r="13">
          <cell r="B13">
            <v>0</v>
          </cell>
        </row>
        <row r="15">
          <cell r="B15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32">
          <cell r="C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8">
          <cell r="B38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50">
          <cell r="C50">
            <v>0</v>
          </cell>
        </row>
        <row r="51">
          <cell r="C51">
            <v>0</v>
          </cell>
        </row>
        <row r="56">
          <cell r="C56">
            <v>326489</v>
          </cell>
        </row>
        <row r="57">
          <cell r="C57">
            <v>0</v>
          </cell>
        </row>
      </sheetData>
      <sheetData sheetId="5">
        <row r="5">
          <cell r="C5">
            <v>305735869</v>
          </cell>
        </row>
        <row r="7">
          <cell r="B7">
            <v>17266643</v>
          </cell>
        </row>
        <row r="8">
          <cell r="B8">
            <v>0</v>
          </cell>
        </row>
        <row r="13">
          <cell r="B13">
            <v>116386</v>
          </cell>
        </row>
        <row r="15">
          <cell r="B15">
            <v>8528405</v>
          </cell>
        </row>
        <row r="19">
          <cell r="B19">
            <v>243015</v>
          </cell>
        </row>
        <row r="20">
          <cell r="B20">
            <v>0</v>
          </cell>
        </row>
        <row r="21">
          <cell r="B21">
            <v>446</v>
          </cell>
        </row>
        <row r="22">
          <cell r="B22">
            <v>78222</v>
          </cell>
        </row>
        <row r="23">
          <cell r="B23">
            <v>641227</v>
          </cell>
        </row>
        <row r="24">
          <cell r="B24">
            <v>1511916</v>
          </cell>
        </row>
        <row r="25">
          <cell r="B25">
            <v>146622</v>
          </cell>
        </row>
        <row r="26">
          <cell r="B26">
            <v>3683972</v>
          </cell>
        </row>
        <row r="32">
          <cell r="C32">
            <v>125819294</v>
          </cell>
        </row>
        <row r="33">
          <cell r="B33">
            <v>5296276</v>
          </cell>
        </row>
        <row r="34">
          <cell r="B34">
            <v>27598</v>
          </cell>
        </row>
        <row r="35">
          <cell r="B35">
            <v>0</v>
          </cell>
        </row>
        <row r="36">
          <cell r="B36">
            <v>24353908</v>
          </cell>
        </row>
        <row r="38">
          <cell r="B38">
            <v>1722022</v>
          </cell>
        </row>
        <row r="41">
          <cell r="B41">
            <v>2617759</v>
          </cell>
        </row>
        <row r="42">
          <cell r="B42">
            <v>409613</v>
          </cell>
        </row>
        <row r="43">
          <cell r="B43">
            <v>186</v>
          </cell>
        </row>
        <row r="50">
          <cell r="C50">
            <v>178460</v>
          </cell>
        </row>
        <row r="51">
          <cell r="C51">
            <v>-18939155</v>
          </cell>
        </row>
        <row r="56">
          <cell r="C56">
            <v>0</v>
          </cell>
        </row>
        <row r="57">
          <cell r="C57">
            <v>0</v>
          </cell>
        </row>
      </sheetData>
      <sheetData sheetId="6">
        <row r="5">
          <cell r="C5">
            <v>220036</v>
          </cell>
        </row>
        <row r="8">
          <cell r="B8">
            <v>0</v>
          </cell>
        </row>
        <row r="13">
          <cell r="B13">
            <v>0</v>
          </cell>
        </row>
        <row r="15">
          <cell r="B15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63558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32">
          <cell r="C32">
            <v>99709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8">
          <cell r="B38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50">
          <cell r="C50">
            <v>0</v>
          </cell>
        </row>
        <row r="51">
          <cell r="C51">
            <v>0</v>
          </cell>
        </row>
        <row r="56">
          <cell r="C56">
            <v>0</v>
          </cell>
        </row>
        <row r="57">
          <cell r="C57">
            <v>0</v>
          </cell>
        </row>
      </sheetData>
      <sheetData sheetId="7">
        <row r="45">
          <cell r="B45">
            <v>3027558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% JUL"/>
      <sheetName val="22% JUL"/>
      <sheetName val="11% JUL"/>
      <sheetName val="SUM JUL 23"/>
      <sheetName val="9% AUG"/>
      <sheetName val="245% AUG"/>
      <sheetName val="11% AUG"/>
      <sheetName val="SUM AUG 23"/>
      <sheetName val="9% SEP"/>
      <sheetName val="245% SEP"/>
      <sheetName val="11% SEP"/>
      <sheetName val="SUM SEP 23"/>
      <sheetName val="SUM JUN 23"/>
    </sheetNames>
    <sheetDataSet>
      <sheetData sheetId="0"/>
      <sheetData sheetId="1"/>
      <sheetData sheetId="2"/>
      <sheetData sheetId="3">
        <row r="5">
          <cell r="C5">
            <v>345319276</v>
          </cell>
        </row>
      </sheetData>
      <sheetData sheetId="4"/>
      <sheetData sheetId="5"/>
      <sheetData sheetId="6"/>
      <sheetData sheetId="7">
        <row r="5">
          <cell r="C5">
            <v>343660806</v>
          </cell>
          <cell r="G5">
            <v>2383574759</v>
          </cell>
        </row>
        <row r="7">
          <cell r="B7">
            <v>18152243</v>
          </cell>
          <cell r="F7">
            <v>138351044</v>
          </cell>
        </row>
        <row r="8">
          <cell r="B8">
            <v>0</v>
          </cell>
          <cell r="F8">
            <v>0</v>
          </cell>
        </row>
        <row r="13">
          <cell r="B13">
            <v>176029</v>
          </cell>
          <cell r="F13">
            <v>1435439</v>
          </cell>
        </row>
        <row r="15">
          <cell r="B15">
            <v>9646427</v>
          </cell>
          <cell r="F15">
            <v>66231147</v>
          </cell>
        </row>
        <row r="19">
          <cell r="B19">
            <v>111263</v>
          </cell>
          <cell r="F19">
            <v>2793119</v>
          </cell>
        </row>
        <row r="20">
          <cell r="B20">
            <v>0</v>
          </cell>
          <cell r="F20">
            <v>0</v>
          </cell>
        </row>
        <row r="21">
          <cell r="B21">
            <v>0</v>
          </cell>
          <cell r="F21">
            <v>6599</v>
          </cell>
        </row>
        <row r="22">
          <cell r="B22">
            <v>148961</v>
          </cell>
          <cell r="F22">
            <v>1477015</v>
          </cell>
        </row>
        <row r="23">
          <cell r="B23">
            <v>521667</v>
          </cell>
          <cell r="F23">
            <v>3757437</v>
          </cell>
        </row>
        <row r="24">
          <cell r="B24">
            <v>514594</v>
          </cell>
          <cell r="F24">
            <v>3840956</v>
          </cell>
        </row>
        <row r="25">
          <cell r="B25">
            <v>14993</v>
          </cell>
          <cell r="F25">
            <v>2076064</v>
          </cell>
        </row>
        <row r="26">
          <cell r="B26">
            <v>3535857</v>
          </cell>
          <cell r="F26">
            <v>6813584</v>
          </cell>
        </row>
        <row r="32">
          <cell r="C32">
            <v>77706568</v>
          </cell>
          <cell r="G32">
            <v>925613848</v>
          </cell>
        </row>
        <row r="33">
          <cell r="B33">
            <v>6056147</v>
          </cell>
          <cell r="F33">
            <v>56515569</v>
          </cell>
        </row>
        <row r="34">
          <cell r="B34">
            <v>44986</v>
          </cell>
          <cell r="F34">
            <v>373873</v>
          </cell>
        </row>
        <row r="35">
          <cell r="B35">
            <v>0</v>
          </cell>
          <cell r="F35">
            <v>0</v>
          </cell>
        </row>
        <row r="36">
          <cell r="B36">
            <v>19355318</v>
          </cell>
          <cell r="F36">
            <v>178067385</v>
          </cell>
        </row>
        <row r="38">
          <cell r="B38">
            <v>871584</v>
          </cell>
          <cell r="F38">
            <v>12608213</v>
          </cell>
        </row>
        <row r="41">
          <cell r="B41">
            <v>1594371</v>
          </cell>
          <cell r="F41">
            <v>16617191</v>
          </cell>
        </row>
        <row r="42">
          <cell r="B42">
            <v>431702</v>
          </cell>
          <cell r="F42">
            <v>637407</v>
          </cell>
        </row>
        <row r="43">
          <cell r="B43">
            <v>214</v>
          </cell>
          <cell r="F43">
            <v>6669</v>
          </cell>
        </row>
        <row r="45">
          <cell r="B45">
            <v>2026287</v>
          </cell>
          <cell r="F45">
            <v>17261267</v>
          </cell>
        </row>
        <row r="50">
          <cell r="C50">
            <v>171794</v>
          </cell>
          <cell r="G50">
            <v>1409233</v>
          </cell>
        </row>
        <row r="51">
          <cell r="C51">
            <v>-20625214</v>
          </cell>
          <cell r="G51">
            <v>-53203074</v>
          </cell>
        </row>
        <row r="56">
          <cell r="C56">
            <v>305378</v>
          </cell>
          <cell r="G56">
            <v>590260</v>
          </cell>
        </row>
        <row r="57">
          <cell r="G57">
            <v>-27212</v>
          </cell>
        </row>
      </sheetData>
      <sheetData sheetId="8"/>
      <sheetData sheetId="9"/>
      <sheetData sheetId="10"/>
      <sheetData sheetId="11">
        <row r="5">
          <cell r="C5">
            <v>300937460</v>
          </cell>
        </row>
      </sheetData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% JUL"/>
      <sheetName val="195% JUL"/>
      <sheetName val="11% JUL"/>
      <sheetName val="SUM JUL 22"/>
      <sheetName val="9% AUG"/>
      <sheetName val="22% AUG"/>
      <sheetName val="11% AUG"/>
      <sheetName val="SUM AUG 22"/>
      <sheetName val="9% SEP"/>
      <sheetName val="22% SEP"/>
      <sheetName val="11% SEP"/>
      <sheetName val="SUM SEP 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7">
          <cell r="C57">
            <v>0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FAD3A-896C-4E90-BF5F-AD8ECAB222E1}">
  <dimension ref="A1:H37"/>
  <sheetViews>
    <sheetView workbookViewId="0">
      <selection activeCell="H28" sqref="H28"/>
    </sheetView>
  </sheetViews>
  <sheetFormatPr defaultRowHeight="15" x14ac:dyDescent="0.25"/>
  <cols>
    <col min="1" max="1" width="35.7109375" customWidth="1"/>
    <col min="2" max="5" width="30.7109375" customWidth="1"/>
    <col min="8" max="8" width="17.7109375" bestFit="1" customWidth="1"/>
    <col min="257" max="257" width="35.7109375" customWidth="1"/>
    <col min="258" max="261" width="30.7109375" customWidth="1"/>
    <col min="264" max="264" width="17.7109375" bestFit="1" customWidth="1"/>
    <col min="513" max="513" width="35.7109375" customWidth="1"/>
    <col min="514" max="517" width="30.7109375" customWidth="1"/>
    <col min="520" max="520" width="17.7109375" bestFit="1" customWidth="1"/>
    <col min="769" max="769" width="35.7109375" customWidth="1"/>
    <col min="770" max="773" width="30.7109375" customWidth="1"/>
    <col min="776" max="776" width="17.7109375" bestFit="1" customWidth="1"/>
    <col min="1025" max="1025" width="35.7109375" customWidth="1"/>
    <col min="1026" max="1029" width="30.7109375" customWidth="1"/>
    <col min="1032" max="1032" width="17.7109375" bestFit="1" customWidth="1"/>
    <col min="1281" max="1281" width="35.7109375" customWidth="1"/>
    <col min="1282" max="1285" width="30.7109375" customWidth="1"/>
    <col min="1288" max="1288" width="17.7109375" bestFit="1" customWidth="1"/>
    <col min="1537" max="1537" width="35.7109375" customWidth="1"/>
    <col min="1538" max="1541" width="30.7109375" customWidth="1"/>
    <col min="1544" max="1544" width="17.7109375" bestFit="1" customWidth="1"/>
    <col min="1793" max="1793" width="35.7109375" customWidth="1"/>
    <col min="1794" max="1797" width="30.7109375" customWidth="1"/>
    <col min="1800" max="1800" width="17.7109375" bestFit="1" customWidth="1"/>
    <col min="2049" max="2049" width="35.7109375" customWidth="1"/>
    <col min="2050" max="2053" width="30.7109375" customWidth="1"/>
    <col min="2056" max="2056" width="17.7109375" bestFit="1" customWidth="1"/>
    <col min="2305" max="2305" width="35.7109375" customWidth="1"/>
    <col min="2306" max="2309" width="30.7109375" customWidth="1"/>
    <col min="2312" max="2312" width="17.7109375" bestFit="1" customWidth="1"/>
    <col min="2561" max="2561" width="35.7109375" customWidth="1"/>
    <col min="2562" max="2565" width="30.7109375" customWidth="1"/>
    <col min="2568" max="2568" width="17.7109375" bestFit="1" customWidth="1"/>
    <col min="2817" max="2817" width="35.7109375" customWidth="1"/>
    <col min="2818" max="2821" width="30.7109375" customWidth="1"/>
    <col min="2824" max="2824" width="17.7109375" bestFit="1" customWidth="1"/>
    <col min="3073" max="3073" width="35.7109375" customWidth="1"/>
    <col min="3074" max="3077" width="30.7109375" customWidth="1"/>
    <col min="3080" max="3080" width="17.7109375" bestFit="1" customWidth="1"/>
    <col min="3329" max="3329" width="35.7109375" customWidth="1"/>
    <col min="3330" max="3333" width="30.7109375" customWidth="1"/>
    <col min="3336" max="3336" width="17.7109375" bestFit="1" customWidth="1"/>
    <col min="3585" max="3585" width="35.7109375" customWidth="1"/>
    <col min="3586" max="3589" width="30.7109375" customWidth="1"/>
    <col min="3592" max="3592" width="17.7109375" bestFit="1" customWidth="1"/>
    <col min="3841" max="3841" width="35.7109375" customWidth="1"/>
    <col min="3842" max="3845" width="30.7109375" customWidth="1"/>
    <col min="3848" max="3848" width="17.7109375" bestFit="1" customWidth="1"/>
    <col min="4097" max="4097" width="35.7109375" customWidth="1"/>
    <col min="4098" max="4101" width="30.7109375" customWidth="1"/>
    <col min="4104" max="4104" width="17.7109375" bestFit="1" customWidth="1"/>
    <col min="4353" max="4353" width="35.7109375" customWidth="1"/>
    <col min="4354" max="4357" width="30.7109375" customWidth="1"/>
    <col min="4360" max="4360" width="17.7109375" bestFit="1" customWidth="1"/>
    <col min="4609" max="4609" width="35.7109375" customWidth="1"/>
    <col min="4610" max="4613" width="30.7109375" customWidth="1"/>
    <col min="4616" max="4616" width="17.7109375" bestFit="1" customWidth="1"/>
    <col min="4865" max="4865" width="35.7109375" customWidth="1"/>
    <col min="4866" max="4869" width="30.7109375" customWidth="1"/>
    <col min="4872" max="4872" width="17.7109375" bestFit="1" customWidth="1"/>
    <col min="5121" max="5121" width="35.7109375" customWidth="1"/>
    <col min="5122" max="5125" width="30.7109375" customWidth="1"/>
    <col min="5128" max="5128" width="17.7109375" bestFit="1" customWidth="1"/>
    <col min="5377" max="5377" width="35.7109375" customWidth="1"/>
    <col min="5378" max="5381" width="30.7109375" customWidth="1"/>
    <col min="5384" max="5384" width="17.7109375" bestFit="1" customWidth="1"/>
    <col min="5633" max="5633" width="35.7109375" customWidth="1"/>
    <col min="5634" max="5637" width="30.7109375" customWidth="1"/>
    <col min="5640" max="5640" width="17.7109375" bestFit="1" customWidth="1"/>
    <col min="5889" max="5889" width="35.7109375" customWidth="1"/>
    <col min="5890" max="5893" width="30.7109375" customWidth="1"/>
    <col min="5896" max="5896" width="17.7109375" bestFit="1" customWidth="1"/>
    <col min="6145" max="6145" width="35.7109375" customWidth="1"/>
    <col min="6146" max="6149" width="30.7109375" customWidth="1"/>
    <col min="6152" max="6152" width="17.7109375" bestFit="1" customWidth="1"/>
    <col min="6401" max="6401" width="35.7109375" customWidth="1"/>
    <col min="6402" max="6405" width="30.7109375" customWidth="1"/>
    <col min="6408" max="6408" width="17.7109375" bestFit="1" customWidth="1"/>
    <col min="6657" max="6657" width="35.7109375" customWidth="1"/>
    <col min="6658" max="6661" width="30.7109375" customWidth="1"/>
    <col min="6664" max="6664" width="17.7109375" bestFit="1" customWidth="1"/>
    <col min="6913" max="6913" width="35.7109375" customWidth="1"/>
    <col min="6914" max="6917" width="30.7109375" customWidth="1"/>
    <col min="6920" max="6920" width="17.7109375" bestFit="1" customWidth="1"/>
    <col min="7169" max="7169" width="35.7109375" customWidth="1"/>
    <col min="7170" max="7173" width="30.7109375" customWidth="1"/>
    <col min="7176" max="7176" width="17.7109375" bestFit="1" customWidth="1"/>
    <col min="7425" max="7425" width="35.7109375" customWidth="1"/>
    <col min="7426" max="7429" width="30.7109375" customWidth="1"/>
    <col min="7432" max="7432" width="17.7109375" bestFit="1" customWidth="1"/>
    <col min="7681" max="7681" width="35.7109375" customWidth="1"/>
    <col min="7682" max="7685" width="30.7109375" customWidth="1"/>
    <col min="7688" max="7688" width="17.7109375" bestFit="1" customWidth="1"/>
    <col min="7937" max="7937" width="35.7109375" customWidth="1"/>
    <col min="7938" max="7941" width="30.7109375" customWidth="1"/>
    <col min="7944" max="7944" width="17.7109375" bestFit="1" customWidth="1"/>
    <col min="8193" max="8193" width="35.7109375" customWidth="1"/>
    <col min="8194" max="8197" width="30.7109375" customWidth="1"/>
    <col min="8200" max="8200" width="17.7109375" bestFit="1" customWidth="1"/>
    <col min="8449" max="8449" width="35.7109375" customWidth="1"/>
    <col min="8450" max="8453" width="30.7109375" customWidth="1"/>
    <col min="8456" max="8456" width="17.7109375" bestFit="1" customWidth="1"/>
    <col min="8705" max="8705" width="35.7109375" customWidth="1"/>
    <col min="8706" max="8709" width="30.7109375" customWidth="1"/>
    <col min="8712" max="8712" width="17.7109375" bestFit="1" customWidth="1"/>
    <col min="8961" max="8961" width="35.7109375" customWidth="1"/>
    <col min="8962" max="8965" width="30.7109375" customWidth="1"/>
    <col min="8968" max="8968" width="17.7109375" bestFit="1" customWidth="1"/>
    <col min="9217" max="9217" width="35.7109375" customWidth="1"/>
    <col min="9218" max="9221" width="30.7109375" customWidth="1"/>
    <col min="9224" max="9224" width="17.7109375" bestFit="1" customWidth="1"/>
    <col min="9473" max="9473" width="35.7109375" customWidth="1"/>
    <col min="9474" max="9477" width="30.7109375" customWidth="1"/>
    <col min="9480" max="9480" width="17.7109375" bestFit="1" customWidth="1"/>
    <col min="9729" max="9729" width="35.7109375" customWidth="1"/>
    <col min="9730" max="9733" width="30.7109375" customWidth="1"/>
    <col min="9736" max="9736" width="17.7109375" bestFit="1" customWidth="1"/>
    <col min="9985" max="9985" width="35.7109375" customWidth="1"/>
    <col min="9986" max="9989" width="30.7109375" customWidth="1"/>
    <col min="9992" max="9992" width="17.7109375" bestFit="1" customWidth="1"/>
    <col min="10241" max="10241" width="35.7109375" customWidth="1"/>
    <col min="10242" max="10245" width="30.7109375" customWidth="1"/>
    <col min="10248" max="10248" width="17.7109375" bestFit="1" customWidth="1"/>
    <col min="10497" max="10497" width="35.7109375" customWidth="1"/>
    <col min="10498" max="10501" width="30.7109375" customWidth="1"/>
    <col min="10504" max="10504" width="17.7109375" bestFit="1" customWidth="1"/>
    <col min="10753" max="10753" width="35.7109375" customWidth="1"/>
    <col min="10754" max="10757" width="30.7109375" customWidth="1"/>
    <col min="10760" max="10760" width="17.7109375" bestFit="1" customWidth="1"/>
    <col min="11009" max="11009" width="35.7109375" customWidth="1"/>
    <col min="11010" max="11013" width="30.7109375" customWidth="1"/>
    <col min="11016" max="11016" width="17.7109375" bestFit="1" customWidth="1"/>
    <col min="11265" max="11265" width="35.7109375" customWidth="1"/>
    <col min="11266" max="11269" width="30.7109375" customWidth="1"/>
    <col min="11272" max="11272" width="17.7109375" bestFit="1" customWidth="1"/>
    <col min="11521" max="11521" width="35.7109375" customWidth="1"/>
    <col min="11522" max="11525" width="30.7109375" customWidth="1"/>
    <col min="11528" max="11528" width="17.7109375" bestFit="1" customWidth="1"/>
    <col min="11777" max="11777" width="35.7109375" customWidth="1"/>
    <col min="11778" max="11781" width="30.7109375" customWidth="1"/>
    <col min="11784" max="11784" width="17.7109375" bestFit="1" customWidth="1"/>
    <col min="12033" max="12033" width="35.7109375" customWidth="1"/>
    <col min="12034" max="12037" width="30.7109375" customWidth="1"/>
    <col min="12040" max="12040" width="17.7109375" bestFit="1" customWidth="1"/>
    <col min="12289" max="12289" width="35.7109375" customWidth="1"/>
    <col min="12290" max="12293" width="30.7109375" customWidth="1"/>
    <col min="12296" max="12296" width="17.7109375" bestFit="1" customWidth="1"/>
    <col min="12545" max="12545" width="35.7109375" customWidth="1"/>
    <col min="12546" max="12549" width="30.7109375" customWidth="1"/>
    <col min="12552" max="12552" width="17.7109375" bestFit="1" customWidth="1"/>
    <col min="12801" max="12801" width="35.7109375" customWidth="1"/>
    <col min="12802" max="12805" width="30.7109375" customWidth="1"/>
    <col min="12808" max="12808" width="17.7109375" bestFit="1" customWidth="1"/>
    <col min="13057" max="13057" width="35.7109375" customWidth="1"/>
    <col min="13058" max="13061" width="30.7109375" customWidth="1"/>
    <col min="13064" max="13064" width="17.7109375" bestFit="1" customWidth="1"/>
    <col min="13313" max="13313" width="35.7109375" customWidth="1"/>
    <col min="13314" max="13317" width="30.7109375" customWidth="1"/>
    <col min="13320" max="13320" width="17.7109375" bestFit="1" customWidth="1"/>
    <col min="13569" max="13569" width="35.7109375" customWidth="1"/>
    <col min="13570" max="13573" width="30.7109375" customWidth="1"/>
    <col min="13576" max="13576" width="17.7109375" bestFit="1" customWidth="1"/>
    <col min="13825" max="13825" width="35.7109375" customWidth="1"/>
    <col min="13826" max="13829" width="30.7109375" customWidth="1"/>
    <col min="13832" max="13832" width="17.7109375" bestFit="1" customWidth="1"/>
    <col min="14081" max="14081" width="35.7109375" customWidth="1"/>
    <col min="14082" max="14085" width="30.7109375" customWidth="1"/>
    <col min="14088" max="14088" width="17.7109375" bestFit="1" customWidth="1"/>
    <col min="14337" max="14337" width="35.7109375" customWidth="1"/>
    <col min="14338" max="14341" width="30.7109375" customWidth="1"/>
    <col min="14344" max="14344" width="17.7109375" bestFit="1" customWidth="1"/>
    <col min="14593" max="14593" width="35.7109375" customWidth="1"/>
    <col min="14594" max="14597" width="30.7109375" customWidth="1"/>
    <col min="14600" max="14600" width="17.7109375" bestFit="1" customWidth="1"/>
    <col min="14849" max="14849" width="35.7109375" customWidth="1"/>
    <col min="14850" max="14853" width="30.7109375" customWidth="1"/>
    <col min="14856" max="14856" width="17.7109375" bestFit="1" customWidth="1"/>
    <col min="15105" max="15105" width="35.7109375" customWidth="1"/>
    <col min="15106" max="15109" width="30.7109375" customWidth="1"/>
    <col min="15112" max="15112" width="17.7109375" bestFit="1" customWidth="1"/>
    <col min="15361" max="15361" width="35.7109375" customWidth="1"/>
    <col min="15362" max="15365" width="30.7109375" customWidth="1"/>
    <col min="15368" max="15368" width="17.7109375" bestFit="1" customWidth="1"/>
    <col min="15617" max="15617" width="35.7109375" customWidth="1"/>
    <col min="15618" max="15621" width="30.7109375" customWidth="1"/>
    <col min="15624" max="15624" width="17.7109375" bestFit="1" customWidth="1"/>
    <col min="15873" max="15873" width="35.7109375" customWidth="1"/>
    <col min="15874" max="15877" width="30.7109375" customWidth="1"/>
    <col min="15880" max="15880" width="17.7109375" bestFit="1" customWidth="1"/>
    <col min="16129" max="16129" width="35.7109375" customWidth="1"/>
    <col min="16130" max="16133" width="30.7109375" customWidth="1"/>
    <col min="16136" max="16136" width="17.7109375" bestFit="1" customWidth="1"/>
  </cols>
  <sheetData>
    <row r="1" spans="1:6" ht="15.75" x14ac:dyDescent="0.25">
      <c r="A1" s="39" t="s">
        <v>0</v>
      </c>
      <c r="B1" s="16"/>
      <c r="C1" s="39"/>
      <c r="D1" s="40"/>
      <c r="E1" s="41"/>
    </row>
    <row r="2" spans="1:6" ht="15.75" x14ac:dyDescent="0.25">
      <c r="A2" s="39" t="s">
        <v>65</v>
      </c>
      <c r="B2" s="16"/>
      <c r="C2" s="39"/>
      <c r="D2" s="40"/>
      <c r="E2" s="16"/>
      <c r="F2" s="41"/>
    </row>
    <row r="3" spans="1:6" ht="15.75" x14ac:dyDescent="0.25">
      <c r="A3" s="42" t="s">
        <v>24</v>
      </c>
      <c r="B3" s="42"/>
      <c r="C3" s="42"/>
      <c r="D3" s="42"/>
      <c r="E3" s="43"/>
    </row>
    <row r="4" spans="1:6" ht="15.75" x14ac:dyDescent="0.25">
      <c r="A4" s="43"/>
      <c r="B4" s="42"/>
      <c r="C4" s="42"/>
      <c r="D4" s="42"/>
      <c r="E4" s="43"/>
    </row>
    <row r="5" spans="1:6" s="46" customFormat="1" ht="15.75" x14ac:dyDescent="0.25">
      <c r="A5" s="44"/>
      <c r="B5" s="45" t="s">
        <v>84</v>
      </c>
      <c r="C5" s="45" t="s">
        <v>85</v>
      </c>
      <c r="D5" s="45" t="s">
        <v>27</v>
      </c>
      <c r="E5" s="45" t="s">
        <v>28</v>
      </c>
    </row>
    <row r="6" spans="1:6" ht="15.75" x14ac:dyDescent="0.25">
      <c r="A6" s="47"/>
      <c r="B6" s="48"/>
      <c r="C6" s="49"/>
      <c r="D6" s="50"/>
      <c r="E6" s="49"/>
    </row>
    <row r="7" spans="1:6" ht="15.75" x14ac:dyDescent="0.25">
      <c r="A7" s="51" t="s">
        <v>66</v>
      </c>
      <c r="B7" s="52">
        <f>+'[1]9% AUG'!B7+'[1]11% AUG'!B7+'[1]27% AUG'!B7</f>
        <v>75505595.319999993</v>
      </c>
      <c r="C7" s="53">
        <f>'[2]SUM AUG 2023'!$B$7</f>
        <v>77260734.060000002</v>
      </c>
      <c r="D7" s="53">
        <f>B7+'[1]SUM JUL 2024'!D7</f>
        <v>509021402.48000002</v>
      </c>
      <c r="E7" s="54">
        <f>'[2]SUM AUG 2023'!$D$7</f>
        <v>486292677.30000001</v>
      </c>
    </row>
    <row r="8" spans="1:6" ht="15.75" x14ac:dyDescent="0.25">
      <c r="A8" s="47" t="s">
        <v>67</v>
      </c>
      <c r="B8" s="77">
        <f>+'[1]9% AUG'!B8+'[1]11% AUG'!B8+'[1]27% AUG'!B8</f>
        <v>25477650.460000001</v>
      </c>
      <c r="C8" s="55">
        <f>'[2]SUM AUG 2023'!$B$8</f>
        <v>12554386.460000001</v>
      </c>
      <c r="D8" s="56">
        <f>B8+'[1]SUM JUL 2024'!D8</f>
        <v>197491938.96000001</v>
      </c>
      <c r="E8" s="57">
        <f>'[2]SUM AUG 2023'!$D$8</f>
        <v>150152088.15000001</v>
      </c>
    </row>
    <row r="9" spans="1:6" ht="16.5" thickBot="1" x14ac:dyDescent="0.3">
      <c r="A9" s="58"/>
      <c r="B9" s="59"/>
      <c r="C9" s="58"/>
      <c r="D9" s="58"/>
      <c r="E9" s="60"/>
    </row>
    <row r="10" spans="1:6" ht="16.5" thickTop="1" x14ac:dyDescent="0.25">
      <c r="A10" s="61"/>
      <c r="B10" s="55"/>
      <c r="C10" s="55"/>
      <c r="D10" s="62"/>
      <c r="E10" s="62"/>
    </row>
    <row r="11" spans="1:6" ht="16.5" thickBot="1" x14ac:dyDescent="0.3">
      <c r="A11" s="63" t="s">
        <v>68</v>
      </c>
      <c r="B11" s="60">
        <f>SUM(B7:B8)</f>
        <v>100983245.78</v>
      </c>
      <c r="C11" s="60">
        <f>SUM(C7:C8)</f>
        <v>89815120.520000011</v>
      </c>
      <c r="D11" s="60">
        <f>SUM(D7:D8)</f>
        <v>706513341.44000006</v>
      </c>
      <c r="E11" s="60">
        <f>SUM(E7:E8)</f>
        <v>636444765.45000005</v>
      </c>
    </row>
    <row r="12" spans="1:6" ht="16.5" thickTop="1" x14ac:dyDescent="0.25">
      <c r="A12" s="61"/>
      <c r="B12" s="55"/>
      <c r="C12" s="55"/>
      <c r="D12" s="62"/>
      <c r="E12" s="62"/>
    </row>
    <row r="13" spans="1:6" ht="15.75" x14ac:dyDescent="0.25">
      <c r="A13" s="51" t="s">
        <v>69</v>
      </c>
      <c r="B13" s="53">
        <f>+'[1]9% AUG'!B13+'[1]11% AUG'!B13+'[1]27% AUG'!B13</f>
        <v>-714782.60000000009</v>
      </c>
      <c r="C13" s="53">
        <f>'[2]SUM AUG 2023'!$B$13</f>
        <v>-321312.14</v>
      </c>
      <c r="D13" s="53">
        <f>B13+'[1]SUM JUL 2024'!D13</f>
        <v>-2962257.7650000001</v>
      </c>
      <c r="E13" s="53">
        <f>'[2]SUM AUG 2023'!$D$13</f>
        <v>-3094570.39</v>
      </c>
    </row>
    <row r="14" spans="1:6" ht="15.75" x14ac:dyDescent="0.25">
      <c r="A14" s="78" t="s">
        <v>80</v>
      </c>
      <c r="B14" s="79">
        <f>+'[1]9% AUG'!B14+'[1]11% AUG'!B14+'[1]27% AUG'!B14</f>
        <v>-276297.90000000002</v>
      </c>
      <c r="C14" s="56">
        <f>'[2]SUM AUG 2023'!$B$14</f>
        <v>-176792.87</v>
      </c>
      <c r="D14" s="56">
        <f>'[1]27% AUG'!B14+'[1]SUM JUL 2024'!D14</f>
        <v>-686237.53</v>
      </c>
      <c r="E14" s="56">
        <f>'[2]SUM AUG 2023'!$D$14</f>
        <v>-339600.70999999996</v>
      </c>
    </row>
    <row r="15" spans="1:6" ht="15.75" x14ac:dyDescent="0.25">
      <c r="A15" s="75" t="s">
        <v>81</v>
      </c>
      <c r="B15" s="76">
        <f>+'[1]9% AUG'!B15+'[1]11% AUG'!B15+'[1]27% AUG'!B15</f>
        <v>-706794.96</v>
      </c>
      <c r="C15" s="76">
        <f>'[2]SUM AUG 2023'!$B$15</f>
        <v>-390620.91</v>
      </c>
      <c r="D15" s="80">
        <f>B15+'[1]SUM JUL 2024'!D15</f>
        <v>-4784653.17</v>
      </c>
      <c r="E15" s="80">
        <f>'[2]SUM AUG 2023'!$D$15</f>
        <v>-3695641.24</v>
      </c>
    </row>
    <row r="16" spans="1:6" ht="15.75" x14ac:dyDescent="0.25">
      <c r="A16" s="61" t="s">
        <v>82</v>
      </c>
      <c r="B16" s="81">
        <f>+'[1]9% AUG'!B16+'[1]11% AUG'!B16+'[1]27% AUG'!B16</f>
        <v>-30721.01</v>
      </c>
      <c r="C16" s="56">
        <f>'[2]SUM AUG 2023'!$B$16</f>
        <v>-21585.1</v>
      </c>
      <c r="D16" s="62">
        <f>'[1]27% AUG'!B16+'[1]SUM JUL 2024'!D16</f>
        <v>-837470.84</v>
      </c>
      <c r="E16" s="56">
        <f>'[2]SUM AUG 2023'!$D$16</f>
        <v>-31679.17</v>
      </c>
    </row>
    <row r="17" spans="1:8" ht="16.5" thickBot="1" x14ac:dyDescent="0.3">
      <c r="A17" s="63" t="s">
        <v>70</v>
      </c>
      <c r="B17" s="65">
        <f>+'[1]9% AUG'!B17+'[1]11% AUG'!B17+'[1]27% AUG'!B17</f>
        <v>-50.21</v>
      </c>
      <c r="C17" s="65">
        <f>'[2]SUM AUG 2023'!$B$17</f>
        <v>-52.52</v>
      </c>
      <c r="D17" s="65">
        <f>B17+'[1]SUM JUL 2024'!D17</f>
        <v>-3458.39</v>
      </c>
      <c r="E17" s="65">
        <f>'[2]SUM AUG 2023'!$D$17</f>
        <v>-1472.6599999999999</v>
      </c>
    </row>
    <row r="18" spans="1:8" ht="16.5" thickTop="1" x14ac:dyDescent="0.25">
      <c r="A18" s="82"/>
      <c r="B18" s="66"/>
      <c r="C18" s="66"/>
      <c r="D18" s="67"/>
      <c r="E18" s="67"/>
    </row>
    <row r="19" spans="1:8" ht="16.5" thickBot="1" x14ac:dyDescent="0.3">
      <c r="A19" s="63" t="s">
        <v>47</v>
      </c>
      <c r="B19" s="60">
        <f>SUM(B13:B17)</f>
        <v>-1728646.68</v>
      </c>
      <c r="C19" s="60">
        <f>SUM(C13:C17)</f>
        <v>-910363.53999999992</v>
      </c>
      <c r="D19" s="60">
        <f>SUM(D13:D17)</f>
        <v>-9274077.6950000003</v>
      </c>
      <c r="E19" s="60">
        <f>SUM(E13:E17)</f>
        <v>-7162964.1699999999</v>
      </c>
    </row>
    <row r="20" spans="1:8" ht="16.5" thickTop="1" x14ac:dyDescent="0.25">
      <c r="A20" s="82"/>
      <c r="B20" s="66"/>
      <c r="C20" s="66"/>
      <c r="D20" s="67"/>
      <c r="E20" s="67"/>
    </row>
    <row r="21" spans="1:8" ht="16.5" thickBot="1" x14ac:dyDescent="0.3">
      <c r="A21" s="63" t="s">
        <v>71</v>
      </c>
      <c r="B21" s="60">
        <f>B11+B19</f>
        <v>99254599.099999994</v>
      </c>
      <c r="C21" s="60">
        <f>SUM(C11+C19)</f>
        <v>88904756.980000004</v>
      </c>
      <c r="D21" s="60">
        <f>D11+D19</f>
        <v>697239263.745</v>
      </c>
      <c r="E21" s="60">
        <f>E11+E19</f>
        <v>629281801.28000009</v>
      </c>
    </row>
    <row r="22" spans="1:8" ht="16.5" thickTop="1" x14ac:dyDescent="0.25">
      <c r="A22" s="82"/>
      <c r="B22" s="66"/>
      <c r="C22" s="66"/>
      <c r="D22" s="67"/>
      <c r="E22" s="67"/>
    </row>
    <row r="23" spans="1:8" ht="15.75" x14ac:dyDescent="0.25">
      <c r="A23" s="51" t="s">
        <v>72</v>
      </c>
      <c r="B23" s="53">
        <f>+'[1]9% AUG'!B23+'[1]11% AUG'!B23+'[1]27% AUG'!B23</f>
        <v>48184.07</v>
      </c>
      <c r="C23" s="53">
        <f>'[2]SUM AUG 2023'!$B$23</f>
        <v>42089.61</v>
      </c>
      <c r="D23" s="53">
        <f>B23+'[1]SUM JUL 2024'!D23</f>
        <v>265799.99</v>
      </c>
      <c r="E23" s="53">
        <f>'[2]SUM AUG 2023'!$D$23</f>
        <v>314326.32</v>
      </c>
    </row>
    <row r="24" spans="1:8" ht="16.5" thickBot="1" x14ac:dyDescent="0.3">
      <c r="A24" s="68" t="s">
        <v>73</v>
      </c>
      <c r="B24" s="69">
        <f>+'[1]9% AUG'!B24+'[1]11% AUG'!B24+'[1]27% AUG'!B24</f>
        <v>-5113571.74</v>
      </c>
      <c r="C24" s="69">
        <f>'[2]SUM AUG 2023'!$B$24</f>
        <v>-5053177.53</v>
      </c>
      <c r="D24" s="83">
        <f>B24+'[1]SUM JUL 2024'!D24</f>
        <v>-16895446.289999999</v>
      </c>
      <c r="E24" s="83">
        <f>'[2]SUM AUG 2023'!$D$24</f>
        <v>-12220306.890000001</v>
      </c>
    </row>
    <row r="25" spans="1:8" ht="16.5" thickTop="1" x14ac:dyDescent="0.25">
      <c r="A25" s="70"/>
      <c r="B25" s="71"/>
      <c r="C25" s="71"/>
      <c r="D25" s="71"/>
      <c r="E25" s="71"/>
    </row>
    <row r="26" spans="1:8" ht="15.75" x14ac:dyDescent="0.25">
      <c r="A26" s="47" t="s">
        <v>68</v>
      </c>
      <c r="B26" s="72">
        <f>B21+B23+B24</f>
        <v>94189211.429999992</v>
      </c>
      <c r="C26" s="72">
        <f>SUM(C21+C23+C24)</f>
        <v>83893669.060000002</v>
      </c>
      <c r="D26" s="73">
        <f>D21+D23+D24</f>
        <v>680609617.44500005</v>
      </c>
      <c r="E26" s="73">
        <f>E21+E23+E24</f>
        <v>617375820.71000016</v>
      </c>
    </row>
    <row r="27" spans="1:8" ht="16.5" thickBot="1" x14ac:dyDescent="0.3">
      <c r="A27" s="58"/>
      <c r="B27" s="60"/>
      <c r="C27" s="60"/>
      <c r="D27" s="60"/>
      <c r="E27" s="60"/>
      <c r="H27" s="84"/>
    </row>
    <row r="28" spans="1:8" ht="16.5" thickTop="1" x14ac:dyDescent="0.25">
      <c r="A28" s="47"/>
      <c r="B28" s="56"/>
      <c r="C28" s="56"/>
      <c r="D28" s="57"/>
      <c r="E28" s="57"/>
    </row>
    <row r="29" spans="1:8" ht="15.75" x14ac:dyDescent="0.25">
      <c r="A29" s="51" t="s">
        <v>74</v>
      </c>
      <c r="B29" s="53">
        <f>+'[1]9% AUG'!B29+'[1]11% AUG'!B29+'[1]27% AUG'!B29</f>
        <v>29351</v>
      </c>
      <c r="C29" s="53">
        <f>'[2]SUM AUG 2023'!$B$29</f>
        <v>27457</v>
      </c>
      <c r="D29" s="53">
        <f>B29+'[1]SUM JUL 2024'!D29</f>
        <v>136296</v>
      </c>
      <c r="E29" s="53">
        <f>'[2]SUM AUG 2023'!$D$29</f>
        <v>52994.270000000004</v>
      </c>
    </row>
    <row r="30" spans="1:8" ht="15.75" x14ac:dyDescent="0.25">
      <c r="A30" s="47" t="s">
        <v>63</v>
      </c>
      <c r="B30" s="55">
        <f>+'[1]9% AUG'!B30+'[1]11% AUG'!B30+'[1]27% AUG'!B30</f>
        <v>0</v>
      </c>
      <c r="C30" s="55">
        <f>'[2]SUM AUG 2023'!$B$30</f>
        <v>0</v>
      </c>
      <c r="D30" s="57">
        <f>B30+'[1]SUM JUL 2024'!D30</f>
        <v>-3037.6</v>
      </c>
      <c r="E30" s="57">
        <f>'[2]SUM AUG 2023'!$D$30</f>
        <v>-2449.11</v>
      </c>
    </row>
    <row r="31" spans="1:8" ht="15.75" x14ac:dyDescent="0.25">
      <c r="A31" s="64"/>
      <c r="B31" s="70"/>
      <c r="C31" s="70"/>
      <c r="D31" s="70"/>
      <c r="E31" s="70"/>
    </row>
    <row r="32" spans="1:8" ht="15.75" x14ac:dyDescent="0.25">
      <c r="A32" s="47" t="s">
        <v>75</v>
      </c>
      <c r="B32" s="56">
        <f>20460+103705.36</f>
        <v>124165.36</v>
      </c>
      <c r="C32" s="56">
        <f>'[2]SUM AUG 2023'!$B$32</f>
        <v>76415.399999999994</v>
      </c>
      <c r="D32" s="57">
        <f>B32+'[1]SUM JUL 2024'!D32</f>
        <v>2417537.88</v>
      </c>
      <c r="E32" s="57">
        <f>'[2]SUM AUG 2023'!$D$32</f>
        <v>1828554.0399999998</v>
      </c>
    </row>
    <row r="33" spans="1:5" ht="16.5" thickBot="1" x14ac:dyDescent="0.3">
      <c r="A33" s="58"/>
      <c r="B33" s="60"/>
      <c r="C33" s="60"/>
      <c r="D33" s="60"/>
      <c r="E33" s="60"/>
    </row>
    <row r="34" spans="1:5" ht="16.5" thickTop="1" x14ac:dyDescent="0.25">
      <c r="A34" s="82"/>
      <c r="B34" s="66"/>
      <c r="C34" s="66"/>
      <c r="D34" s="67"/>
      <c r="E34" s="67"/>
    </row>
    <row r="35" spans="1:5" s="74" customFormat="1" ht="15.75" x14ac:dyDescent="0.25">
      <c r="A35" s="85" t="s">
        <v>76</v>
      </c>
      <c r="B35" s="86">
        <f>B26+B29+B30+B32</f>
        <v>94342727.789999992</v>
      </c>
      <c r="C35" s="86">
        <f>SUM(C26+C29+C30+C32)</f>
        <v>83997541.460000008</v>
      </c>
      <c r="D35" s="86">
        <f>D26+D29+D30+D32</f>
        <v>683160413.72500002</v>
      </c>
      <c r="E35" s="87">
        <f>E26+E29+E30+E32</f>
        <v>619254919.91000009</v>
      </c>
    </row>
    <row r="37" spans="1:5" x14ac:dyDescent="0.25">
      <c r="A37" s="88" t="s">
        <v>86</v>
      </c>
      <c r="B37" s="2"/>
      <c r="C37" s="2"/>
      <c r="D37" s="2"/>
      <c r="E37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F2DE4-4EBF-4780-864B-229D84D27F71}">
  <dimension ref="A1:T63"/>
  <sheetViews>
    <sheetView view="pageBreakPreview" zoomScale="60" zoomScaleNormal="85" workbookViewId="0">
      <selection activeCell="L22" sqref="L22"/>
    </sheetView>
  </sheetViews>
  <sheetFormatPr defaultRowHeight="15" x14ac:dyDescent="0.25"/>
  <cols>
    <col min="1" max="1" width="45.7109375" customWidth="1"/>
    <col min="2" max="9" width="27.7109375" customWidth="1"/>
    <col min="11" max="17" width="18.7109375" customWidth="1"/>
    <col min="257" max="257" width="45.7109375" customWidth="1"/>
    <col min="258" max="265" width="27.7109375" customWidth="1"/>
    <col min="267" max="273" width="18.7109375" customWidth="1"/>
    <col min="513" max="513" width="45.7109375" customWidth="1"/>
    <col min="514" max="521" width="27.7109375" customWidth="1"/>
    <col min="523" max="529" width="18.7109375" customWidth="1"/>
    <col min="769" max="769" width="45.7109375" customWidth="1"/>
    <col min="770" max="777" width="27.7109375" customWidth="1"/>
    <col min="779" max="785" width="18.7109375" customWidth="1"/>
    <col min="1025" max="1025" width="45.7109375" customWidth="1"/>
    <col min="1026" max="1033" width="27.7109375" customWidth="1"/>
    <col min="1035" max="1041" width="18.7109375" customWidth="1"/>
    <col min="1281" max="1281" width="45.7109375" customWidth="1"/>
    <col min="1282" max="1289" width="27.7109375" customWidth="1"/>
    <col min="1291" max="1297" width="18.7109375" customWidth="1"/>
    <col min="1537" max="1537" width="45.7109375" customWidth="1"/>
    <col min="1538" max="1545" width="27.7109375" customWidth="1"/>
    <col min="1547" max="1553" width="18.7109375" customWidth="1"/>
    <col min="1793" max="1793" width="45.7109375" customWidth="1"/>
    <col min="1794" max="1801" width="27.7109375" customWidth="1"/>
    <col min="1803" max="1809" width="18.7109375" customWidth="1"/>
    <col min="2049" max="2049" width="45.7109375" customWidth="1"/>
    <col min="2050" max="2057" width="27.7109375" customWidth="1"/>
    <col min="2059" max="2065" width="18.7109375" customWidth="1"/>
    <col min="2305" max="2305" width="45.7109375" customWidth="1"/>
    <col min="2306" max="2313" width="27.7109375" customWidth="1"/>
    <col min="2315" max="2321" width="18.7109375" customWidth="1"/>
    <col min="2561" max="2561" width="45.7109375" customWidth="1"/>
    <col min="2562" max="2569" width="27.7109375" customWidth="1"/>
    <col min="2571" max="2577" width="18.7109375" customWidth="1"/>
    <col min="2817" max="2817" width="45.7109375" customWidth="1"/>
    <col min="2818" max="2825" width="27.7109375" customWidth="1"/>
    <col min="2827" max="2833" width="18.7109375" customWidth="1"/>
    <col min="3073" max="3073" width="45.7109375" customWidth="1"/>
    <col min="3074" max="3081" width="27.7109375" customWidth="1"/>
    <col min="3083" max="3089" width="18.7109375" customWidth="1"/>
    <col min="3329" max="3329" width="45.7109375" customWidth="1"/>
    <col min="3330" max="3337" width="27.7109375" customWidth="1"/>
    <col min="3339" max="3345" width="18.7109375" customWidth="1"/>
    <col min="3585" max="3585" width="45.7109375" customWidth="1"/>
    <col min="3586" max="3593" width="27.7109375" customWidth="1"/>
    <col min="3595" max="3601" width="18.7109375" customWidth="1"/>
    <col min="3841" max="3841" width="45.7109375" customWidth="1"/>
    <col min="3842" max="3849" width="27.7109375" customWidth="1"/>
    <col min="3851" max="3857" width="18.7109375" customWidth="1"/>
    <col min="4097" max="4097" width="45.7109375" customWidth="1"/>
    <col min="4098" max="4105" width="27.7109375" customWidth="1"/>
    <col min="4107" max="4113" width="18.7109375" customWidth="1"/>
    <col min="4353" max="4353" width="45.7109375" customWidth="1"/>
    <col min="4354" max="4361" width="27.7109375" customWidth="1"/>
    <col min="4363" max="4369" width="18.7109375" customWidth="1"/>
    <col min="4609" max="4609" width="45.7109375" customWidth="1"/>
    <col min="4610" max="4617" width="27.7109375" customWidth="1"/>
    <col min="4619" max="4625" width="18.7109375" customWidth="1"/>
    <col min="4865" max="4865" width="45.7109375" customWidth="1"/>
    <col min="4866" max="4873" width="27.7109375" customWidth="1"/>
    <col min="4875" max="4881" width="18.7109375" customWidth="1"/>
    <col min="5121" max="5121" width="45.7109375" customWidth="1"/>
    <col min="5122" max="5129" width="27.7109375" customWidth="1"/>
    <col min="5131" max="5137" width="18.7109375" customWidth="1"/>
    <col min="5377" max="5377" width="45.7109375" customWidth="1"/>
    <col min="5378" max="5385" width="27.7109375" customWidth="1"/>
    <col min="5387" max="5393" width="18.7109375" customWidth="1"/>
    <col min="5633" max="5633" width="45.7109375" customWidth="1"/>
    <col min="5634" max="5641" width="27.7109375" customWidth="1"/>
    <col min="5643" max="5649" width="18.7109375" customWidth="1"/>
    <col min="5889" max="5889" width="45.7109375" customWidth="1"/>
    <col min="5890" max="5897" width="27.7109375" customWidth="1"/>
    <col min="5899" max="5905" width="18.7109375" customWidth="1"/>
    <col min="6145" max="6145" width="45.7109375" customWidth="1"/>
    <col min="6146" max="6153" width="27.7109375" customWidth="1"/>
    <col min="6155" max="6161" width="18.7109375" customWidth="1"/>
    <col min="6401" max="6401" width="45.7109375" customWidth="1"/>
    <col min="6402" max="6409" width="27.7109375" customWidth="1"/>
    <col min="6411" max="6417" width="18.7109375" customWidth="1"/>
    <col min="6657" max="6657" width="45.7109375" customWidth="1"/>
    <col min="6658" max="6665" width="27.7109375" customWidth="1"/>
    <col min="6667" max="6673" width="18.7109375" customWidth="1"/>
    <col min="6913" max="6913" width="45.7109375" customWidth="1"/>
    <col min="6914" max="6921" width="27.7109375" customWidth="1"/>
    <col min="6923" max="6929" width="18.7109375" customWidth="1"/>
    <col min="7169" max="7169" width="45.7109375" customWidth="1"/>
    <col min="7170" max="7177" width="27.7109375" customWidth="1"/>
    <col min="7179" max="7185" width="18.7109375" customWidth="1"/>
    <col min="7425" max="7425" width="45.7109375" customWidth="1"/>
    <col min="7426" max="7433" width="27.7109375" customWidth="1"/>
    <col min="7435" max="7441" width="18.7109375" customWidth="1"/>
    <col min="7681" max="7681" width="45.7109375" customWidth="1"/>
    <col min="7682" max="7689" width="27.7109375" customWidth="1"/>
    <col min="7691" max="7697" width="18.7109375" customWidth="1"/>
    <col min="7937" max="7937" width="45.7109375" customWidth="1"/>
    <col min="7938" max="7945" width="27.7109375" customWidth="1"/>
    <col min="7947" max="7953" width="18.7109375" customWidth="1"/>
    <col min="8193" max="8193" width="45.7109375" customWidth="1"/>
    <col min="8194" max="8201" width="27.7109375" customWidth="1"/>
    <col min="8203" max="8209" width="18.7109375" customWidth="1"/>
    <col min="8449" max="8449" width="45.7109375" customWidth="1"/>
    <col min="8450" max="8457" width="27.7109375" customWidth="1"/>
    <col min="8459" max="8465" width="18.7109375" customWidth="1"/>
    <col min="8705" max="8705" width="45.7109375" customWidth="1"/>
    <col min="8706" max="8713" width="27.7109375" customWidth="1"/>
    <col min="8715" max="8721" width="18.7109375" customWidth="1"/>
    <col min="8961" max="8961" width="45.7109375" customWidth="1"/>
    <col min="8962" max="8969" width="27.7109375" customWidth="1"/>
    <col min="8971" max="8977" width="18.7109375" customWidth="1"/>
    <col min="9217" max="9217" width="45.7109375" customWidth="1"/>
    <col min="9218" max="9225" width="27.7109375" customWidth="1"/>
    <col min="9227" max="9233" width="18.7109375" customWidth="1"/>
    <col min="9473" max="9473" width="45.7109375" customWidth="1"/>
    <col min="9474" max="9481" width="27.7109375" customWidth="1"/>
    <col min="9483" max="9489" width="18.7109375" customWidth="1"/>
    <col min="9729" max="9729" width="45.7109375" customWidth="1"/>
    <col min="9730" max="9737" width="27.7109375" customWidth="1"/>
    <col min="9739" max="9745" width="18.7109375" customWidth="1"/>
    <col min="9985" max="9985" width="45.7109375" customWidth="1"/>
    <col min="9986" max="9993" width="27.7109375" customWidth="1"/>
    <col min="9995" max="10001" width="18.7109375" customWidth="1"/>
    <col min="10241" max="10241" width="45.7109375" customWidth="1"/>
    <col min="10242" max="10249" width="27.7109375" customWidth="1"/>
    <col min="10251" max="10257" width="18.7109375" customWidth="1"/>
    <col min="10497" max="10497" width="45.7109375" customWidth="1"/>
    <col min="10498" max="10505" width="27.7109375" customWidth="1"/>
    <col min="10507" max="10513" width="18.7109375" customWidth="1"/>
    <col min="10753" max="10753" width="45.7109375" customWidth="1"/>
    <col min="10754" max="10761" width="27.7109375" customWidth="1"/>
    <col min="10763" max="10769" width="18.7109375" customWidth="1"/>
    <col min="11009" max="11009" width="45.7109375" customWidth="1"/>
    <col min="11010" max="11017" width="27.7109375" customWidth="1"/>
    <col min="11019" max="11025" width="18.7109375" customWidth="1"/>
    <col min="11265" max="11265" width="45.7109375" customWidth="1"/>
    <col min="11266" max="11273" width="27.7109375" customWidth="1"/>
    <col min="11275" max="11281" width="18.7109375" customWidth="1"/>
    <col min="11521" max="11521" width="45.7109375" customWidth="1"/>
    <col min="11522" max="11529" width="27.7109375" customWidth="1"/>
    <col min="11531" max="11537" width="18.7109375" customWidth="1"/>
    <col min="11777" max="11777" width="45.7109375" customWidth="1"/>
    <col min="11778" max="11785" width="27.7109375" customWidth="1"/>
    <col min="11787" max="11793" width="18.7109375" customWidth="1"/>
    <col min="12033" max="12033" width="45.7109375" customWidth="1"/>
    <col min="12034" max="12041" width="27.7109375" customWidth="1"/>
    <col min="12043" max="12049" width="18.7109375" customWidth="1"/>
    <col min="12289" max="12289" width="45.7109375" customWidth="1"/>
    <col min="12290" max="12297" width="27.7109375" customWidth="1"/>
    <col min="12299" max="12305" width="18.7109375" customWidth="1"/>
    <col min="12545" max="12545" width="45.7109375" customWidth="1"/>
    <col min="12546" max="12553" width="27.7109375" customWidth="1"/>
    <col min="12555" max="12561" width="18.7109375" customWidth="1"/>
    <col min="12801" max="12801" width="45.7109375" customWidth="1"/>
    <col min="12802" max="12809" width="27.7109375" customWidth="1"/>
    <col min="12811" max="12817" width="18.7109375" customWidth="1"/>
    <col min="13057" max="13057" width="45.7109375" customWidth="1"/>
    <col min="13058" max="13065" width="27.7109375" customWidth="1"/>
    <col min="13067" max="13073" width="18.7109375" customWidth="1"/>
    <col min="13313" max="13313" width="45.7109375" customWidth="1"/>
    <col min="13314" max="13321" width="27.7109375" customWidth="1"/>
    <col min="13323" max="13329" width="18.7109375" customWidth="1"/>
    <col min="13569" max="13569" width="45.7109375" customWidth="1"/>
    <col min="13570" max="13577" width="27.7109375" customWidth="1"/>
    <col min="13579" max="13585" width="18.7109375" customWidth="1"/>
    <col min="13825" max="13825" width="45.7109375" customWidth="1"/>
    <col min="13826" max="13833" width="27.7109375" customWidth="1"/>
    <col min="13835" max="13841" width="18.7109375" customWidth="1"/>
    <col min="14081" max="14081" width="45.7109375" customWidth="1"/>
    <col min="14082" max="14089" width="27.7109375" customWidth="1"/>
    <col min="14091" max="14097" width="18.7109375" customWidth="1"/>
    <col min="14337" max="14337" width="45.7109375" customWidth="1"/>
    <col min="14338" max="14345" width="27.7109375" customWidth="1"/>
    <col min="14347" max="14353" width="18.7109375" customWidth="1"/>
    <col min="14593" max="14593" width="45.7109375" customWidth="1"/>
    <col min="14594" max="14601" width="27.7109375" customWidth="1"/>
    <col min="14603" max="14609" width="18.7109375" customWidth="1"/>
    <col min="14849" max="14849" width="45.7109375" customWidth="1"/>
    <col min="14850" max="14857" width="27.7109375" customWidth="1"/>
    <col min="14859" max="14865" width="18.7109375" customWidth="1"/>
    <col min="15105" max="15105" width="45.7109375" customWidth="1"/>
    <col min="15106" max="15113" width="27.7109375" customWidth="1"/>
    <col min="15115" max="15121" width="18.7109375" customWidth="1"/>
    <col min="15361" max="15361" width="45.7109375" customWidth="1"/>
    <col min="15362" max="15369" width="27.7109375" customWidth="1"/>
    <col min="15371" max="15377" width="18.7109375" customWidth="1"/>
    <col min="15617" max="15617" width="45.7109375" customWidth="1"/>
    <col min="15618" max="15625" width="27.7109375" customWidth="1"/>
    <col min="15627" max="15633" width="18.7109375" customWidth="1"/>
    <col min="15873" max="15873" width="45.7109375" customWidth="1"/>
    <col min="15874" max="15881" width="27.7109375" customWidth="1"/>
    <col min="15883" max="15889" width="18.7109375" customWidth="1"/>
    <col min="16129" max="16129" width="45.7109375" customWidth="1"/>
    <col min="16130" max="16137" width="27.7109375" customWidth="1"/>
    <col min="16139" max="16145" width="18.7109375" customWidth="1"/>
  </cols>
  <sheetData>
    <row r="1" spans="1:20" x14ac:dyDescent="0.25">
      <c r="A1" s="5" t="s">
        <v>24</v>
      </c>
      <c r="B1" s="5"/>
      <c r="C1" s="5"/>
      <c r="D1" s="5"/>
      <c r="E1" s="5"/>
      <c r="F1" s="5"/>
      <c r="G1" s="5"/>
      <c r="H1" s="5"/>
      <c r="I1" s="5"/>
    </row>
    <row r="2" spans="1:20" ht="15.75" x14ac:dyDescent="0.25">
      <c r="A2" s="3" t="s">
        <v>25</v>
      </c>
      <c r="B2" s="3"/>
      <c r="C2" s="3"/>
      <c r="D2" s="21"/>
      <c r="E2" s="3"/>
      <c r="F2" s="3"/>
      <c r="G2" s="3"/>
      <c r="H2" s="3"/>
      <c r="I2" s="3"/>
    </row>
    <row r="3" spans="1:20" x14ac:dyDescent="0.25">
      <c r="A3" s="5"/>
      <c r="B3" s="5"/>
      <c r="C3" s="5"/>
      <c r="D3" s="5"/>
      <c r="E3" s="5"/>
      <c r="F3" s="5"/>
      <c r="G3" s="5"/>
      <c r="H3" s="5"/>
      <c r="I3" s="5"/>
    </row>
    <row r="4" spans="1:20" ht="15.75" x14ac:dyDescent="0.25">
      <c r="A4" s="22"/>
      <c r="B4" s="22" t="s">
        <v>84</v>
      </c>
      <c r="C4" s="22"/>
      <c r="D4" s="22" t="s">
        <v>85</v>
      </c>
      <c r="E4" s="22"/>
      <c r="F4" s="22" t="s">
        <v>27</v>
      </c>
      <c r="G4" s="22"/>
      <c r="H4" s="22" t="s">
        <v>28</v>
      </c>
      <c r="I4" s="22"/>
      <c r="J4" s="5"/>
      <c r="R4" s="1"/>
      <c r="S4" s="1"/>
      <c r="T4" s="1"/>
    </row>
    <row r="5" spans="1:20" ht="15.75" x14ac:dyDescent="0.25">
      <c r="A5" s="5" t="s">
        <v>29</v>
      </c>
      <c r="B5" s="23"/>
      <c r="C5" s="24">
        <f>'[3]9% AUG'!C5+'[3]11% AUG'!C5+'[3]27% AUG'!C5</f>
        <v>305955905</v>
      </c>
      <c r="D5" s="23"/>
      <c r="E5" s="24">
        <f>'[4]SUM AUG 23'!$C$5</f>
        <v>343660806</v>
      </c>
      <c r="F5" s="23"/>
      <c r="G5" s="24">
        <f>+C5+'[3]SUM JUL 24'!G5</f>
        <v>2240564551.181818</v>
      </c>
      <c r="H5" s="23"/>
      <c r="I5" s="24">
        <f>'[4]SUM AUG 23'!$G$5</f>
        <v>2383574759</v>
      </c>
      <c r="J5" s="5"/>
      <c r="R5" s="1"/>
      <c r="S5" s="1"/>
      <c r="T5" s="1"/>
    </row>
    <row r="6" spans="1:20" ht="15.75" x14ac:dyDescent="0.25">
      <c r="A6" s="5"/>
      <c r="B6" s="23"/>
      <c r="C6" s="24"/>
      <c r="D6" s="23"/>
      <c r="E6" s="24"/>
      <c r="F6" s="23"/>
      <c r="G6" s="24"/>
      <c r="H6" s="23"/>
      <c r="I6" s="24"/>
      <c r="J6" s="5"/>
      <c r="R6" s="1"/>
      <c r="S6" s="1"/>
      <c r="T6" s="1"/>
    </row>
    <row r="7" spans="1:20" ht="15.75" x14ac:dyDescent="0.25">
      <c r="A7" s="5" t="s">
        <v>30</v>
      </c>
      <c r="B7" s="23">
        <f>'[3]27% AUG'!B7</f>
        <v>17266643</v>
      </c>
      <c r="C7" s="24"/>
      <c r="D7" s="23">
        <f>'[4]SUM AUG 23'!$B$7</f>
        <v>18152243</v>
      </c>
      <c r="E7" s="24"/>
      <c r="F7" s="23">
        <f>+B7+'[3]SUM JUL 24'!F7</f>
        <v>125432747</v>
      </c>
      <c r="G7" s="24"/>
      <c r="H7" s="23">
        <f>'[4]SUM AUG 23'!$F$7</f>
        <v>138351044</v>
      </c>
      <c r="I7" s="24"/>
      <c r="J7" s="5"/>
      <c r="R7" s="1"/>
      <c r="S7" s="1"/>
      <c r="T7" s="1"/>
    </row>
    <row r="8" spans="1:20" ht="15.75" x14ac:dyDescent="0.25">
      <c r="A8" s="5" t="s">
        <v>31</v>
      </c>
      <c r="B8" s="23">
        <f>'[3]9% AUG'!B8+'[3]11% AUG'!B8+'[3]27% AUG'!B8</f>
        <v>0</v>
      </c>
      <c r="C8" s="24"/>
      <c r="D8" s="23">
        <f>'[4]SUM AUG 23'!$B$8</f>
        <v>0</v>
      </c>
      <c r="E8" s="24"/>
      <c r="F8" s="23">
        <f>+B8+'[3]SUM JUL 24'!F8</f>
        <v>0</v>
      </c>
      <c r="G8" s="24"/>
      <c r="H8" s="23">
        <f>'[4]SUM AUG 23'!$F$8</f>
        <v>0</v>
      </c>
      <c r="I8" s="24"/>
      <c r="J8" s="5"/>
      <c r="R8" s="1"/>
      <c r="S8" s="1"/>
      <c r="T8" s="1"/>
    </row>
    <row r="9" spans="1:20" ht="15.75" x14ac:dyDescent="0.25">
      <c r="A9" s="5"/>
      <c r="B9" s="23" t="s">
        <v>26</v>
      </c>
      <c r="C9" s="24">
        <f>B7+B8</f>
        <v>17266643</v>
      </c>
      <c r="D9" s="23" t="s">
        <v>26</v>
      </c>
      <c r="E9" s="24">
        <f>D7+D8</f>
        <v>18152243</v>
      </c>
      <c r="F9" s="23" t="s">
        <v>26</v>
      </c>
      <c r="G9" s="24">
        <f>F7+F8</f>
        <v>125432747</v>
      </c>
      <c r="H9" s="23" t="s">
        <v>26</v>
      </c>
      <c r="I9" s="24">
        <f>H7+H8</f>
        <v>138351044</v>
      </c>
      <c r="J9" s="5"/>
      <c r="R9" s="1"/>
      <c r="S9" s="1"/>
      <c r="T9" s="1"/>
    </row>
    <row r="10" spans="1:20" ht="15.75" x14ac:dyDescent="0.25">
      <c r="A10" s="5" t="s">
        <v>32</v>
      </c>
      <c r="B10" s="23"/>
      <c r="C10" s="24" t="s">
        <v>26</v>
      </c>
      <c r="D10" s="23"/>
      <c r="E10" s="24" t="s">
        <v>26</v>
      </c>
      <c r="F10" s="23"/>
      <c r="G10" s="24" t="s">
        <v>26</v>
      </c>
      <c r="H10" s="23"/>
      <c r="I10" s="24" t="s">
        <v>26</v>
      </c>
      <c r="J10" s="5"/>
      <c r="R10" s="1"/>
      <c r="S10" s="1"/>
      <c r="T10" s="1"/>
    </row>
    <row r="11" spans="1:20" ht="15.75" x14ac:dyDescent="0.25">
      <c r="A11" s="22" t="s">
        <v>33</v>
      </c>
      <c r="B11" s="25"/>
      <c r="C11" s="26">
        <f>C5-C9</f>
        <v>288689262</v>
      </c>
      <c r="D11" s="25"/>
      <c r="E11" s="26">
        <f>E5-E9</f>
        <v>325508563</v>
      </c>
      <c r="F11" s="25"/>
      <c r="G11" s="26">
        <f>G5-G9</f>
        <v>2115131804.181818</v>
      </c>
      <c r="H11" s="25" t="s">
        <v>26</v>
      </c>
      <c r="I11" s="26">
        <f>I5-I9</f>
        <v>2245223715</v>
      </c>
      <c r="J11" s="5"/>
      <c r="R11" s="1"/>
      <c r="S11" s="1"/>
      <c r="T11" s="1"/>
    </row>
    <row r="12" spans="1:20" ht="15.75" x14ac:dyDescent="0.25">
      <c r="A12" s="5" t="s">
        <v>34</v>
      </c>
      <c r="B12" s="23"/>
      <c r="C12" s="24"/>
      <c r="D12" s="23"/>
      <c r="E12" s="24"/>
      <c r="F12" s="23"/>
      <c r="G12" s="24"/>
      <c r="H12" s="23"/>
      <c r="I12" s="24"/>
      <c r="J12" s="5"/>
      <c r="R12" s="1"/>
      <c r="S12" s="1"/>
      <c r="T12" s="1"/>
    </row>
    <row r="13" spans="1:20" ht="15.75" x14ac:dyDescent="0.25">
      <c r="A13" s="5" t="s">
        <v>35</v>
      </c>
      <c r="B13" s="23">
        <f>'[3]9% AUG'!B13+'[3]11% AUG'!B13+'[3]27% AUG'!B13</f>
        <v>116386</v>
      </c>
      <c r="C13" s="24"/>
      <c r="D13" s="23">
        <f>'[4]SUM AUG 23'!$B$13</f>
        <v>176029</v>
      </c>
      <c r="E13" s="24"/>
      <c r="F13" s="23">
        <f>+B13+'[3]SUM JUL 24'!F13</f>
        <v>1451898</v>
      </c>
      <c r="G13" s="24"/>
      <c r="H13" s="23">
        <f>'[4]SUM AUG 23'!$F$13</f>
        <v>1435439</v>
      </c>
      <c r="I13" s="24"/>
      <c r="J13" s="5"/>
      <c r="R13" s="1"/>
      <c r="S13" s="1"/>
      <c r="T13" s="1"/>
    </row>
    <row r="14" spans="1:20" ht="15.75" x14ac:dyDescent="0.25">
      <c r="A14" s="5" t="s">
        <v>36</v>
      </c>
      <c r="B14" s="23" t="s">
        <v>26</v>
      </c>
      <c r="C14" s="24">
        <f>B13</f>
        <v>116386</v>
      </c>
      <c r="D14" s="23" t="s">
        <v>26</v>
      </c>
      <c r="E14" s="24">
        <f>D13</f>
        <v>176029</v>
      </c>
      <c r="F14" s="23" t="s">
        <v>26</v>
      </c>
      <c r="G14" s="24">
        <f>F13</f>
        <v>1451898</v>
      </c>
      <c r="H14" s="23" t="s">
        <v>26</v>
      </c>
      <c r="I14" s="24">
        <f>H13</f>
        <v>1435439</v>
      </c>
      <c r="J14" s="5"/>
      <c r="R14" s="1"/>
      <c r="S14" s="1"/>
      <c r="T14" s="1"/>
    </row>
    <row r="15" spans="1:20" ht="15.75" x14ac:dyDescent="0.25">
      <c r="A15" s="5" t="s">
        <v>37</v>
      </c>
      <c r="B15" s="23">
        <f>'[3]9% AUG'!B15+'[3]11% AUG'!B15+'[3]27% AUG'!B15</f>
        <v>8528405</v>
      </c>
      <c r="C15" s="24"/>
      <c r="D15" s="23">
        <f>'[4]SUM AUG 23'!$B$15</f>
        <v>9646427</v>
      </c>
      <c r="E15" s="24"/>
      <c r="F15" s="23">
        <f>+B15+'[3]SUM JUL 24'!F15</f>
        <v>61616466.497811139</v>
      </c>
      <c r="G15" s="24"/>
      <c r="H15" s="23">
        <f>'[4]SUM AUG 23'!$F$15</f>
        <v>66231147</v>
      </c>
      <c r="I15" s="24"/>
      <c r="J15" s="5"/>
      <c r="R15" s="1"/>
      <c r="S15" s="1"/>
      <c r="T15" s="1"/>
    </row>
    <row r="16" spans="1:20" ht="15.75" x14ac:dyDescent="0.25">
      <c r="A16" s="5"/>
      <c r="B16" s="23"/>
      <c r="C16" s="24">
        <f>C14+B15</f>
        <v>8644791</v>
      </c>
      <c r="D16" s="23"/>
      <c r="E16" s="24">
        <f>E14+D15</f>
        <v>9822456</v>
      </c>
      <c r="F16" s="23"/>
      <c r="G16" s="24">
        <f>G14+F15</f>
        <v>63068364.497811139</v>
      </c>
      <c r="H16" s="23"/>
      <c r="I16" s="24">
        <f>I14+H15</f>
        <v>67666586</v>
      </c>
      <c r="J16" s="5"/>
      <c r="R16" s="1"/>
      <c r="S16" s="1"/>
      <c r="T16" s="1"/>
    </row>
    <row r="17" spans="1:20" ht="15.75" x14ac:dyDescent="0.25">
      <c r="A17" s="22" t="s">
        <v>38</v>
      </c>
      <c r="B17" s="25"/>
      <c r="C17" s="26">
        <f>C11-C16</f>
        <v>280044471</v>
      </c>
      <c r="D17" s="25"/>
      <c r="E17" s="26">
        <f>E11-E16</f>
        <v>315686107</v>
      </c>
      <c r="F17" s="25"/>
      <c r="G17" s="26">
        <f>G11-G16</f>
        <v>2052063439.6840069</v>
      </c>
      <c r="H17" s="25"/>
      <c r="I17" s="26">
        <f>I11-I16</f>
        <v>2177557129</v>
      </c>
      <c r="J17" s="5"/>
      <c r="R17" s="1"/>
      <c r="S17" s="1"/>
      <c r="T17" s="1"/>
    </row>
    <row r="18" spans="1:20" ht="15.75" x14ac:dyDescent="0.25">
      <c r="A18" s="5" t="s">
        <v>39</v>
      </c>
      <c r="B18" s="23"/>
      <c r="C18" s="24"/>
      <c r="D18" s="23"/>
      <c r="E18" s="24"/>
      <c r="F18" s="23"/>
      <c r="G18" s="24"/>
      <c r="H18" s="23"/>
      <c r="I18" s="24"/>
      <c r="J18" s="5"/>
      <c r="R18" s="1"/>
      <c r="S18" s="1"/>
      <c r="T18" s="1"/>
    </row>
    <row r="19" spans="1:20" ht="15.75" x14ac:dyDescent="0.25">
      <c r="A19" s="5" t="s">
        <v>40</v>
      </c>
      <c r="B19" s="23">
        <f>'[3]9% AUG'!B19+'[3]11% AUG'!B19+'[3]27% AUG'!B19</f>
        <v>243015</v>
      </c>
      <c r="C19" s="24"/>
      <c r="D19" s="23">
        <f>'[4]SUM AUG 23'!$B$19</f>
        <v>111263</v>
      </c>
      <c r="E19" s="24"/>
      <c r="F19" s="23">
        <f>+B19+'[3]SUM JUL 24'!F19</f>
        <v>2114847.2653061226</v>
      </c>
      <c r="G19" s="24"/>
      <c r="H19" s="23">
        <f>'[4]SUM AUG 23'!$F$19</f>
        <v>2793119</v>
      </c>
      <c r="I19" s="24"/>
      <c r="J19" s="5"/>
      <c r="R19" s="1"/>
      <c r="S19" s="1"/>
      <c r="T19" s="1"/>
    </row>
    <row r="20" spans="1:20" ht="15.75" x14ac:dyDescent="0.25">
      <c r="A20" s="5" t="s">
        <v>77</v>
      </c>
      <c r="B20" s="23">
        <f>'[3]9% AUG'!B20+'[3]11% AUG'!B20+'[3]27% AUG'!B20</f>
        <v>0</v>
      </c>
      <c r="C20" s="24"/>
      <c r="D20" s="23">
        <f>'[4]SUM AUG 23'!$B$20</f>
        <v>0</v>
      </c>
      <c r="E20" s="24"/>
      <c r="F20" s="23">
        <f>+B20+'[3]SUM JUL 24'!F20</f>
        <v>0</v>
      </c>
      <c r="G20" s="24"/>
      <c r="H20" s="23">
        <f>'[4]SUM AUG 23'!$F$20</f>
        <v>0</v>
      </c>
      <c r="I20" s="24"/>
      <c r="J20" s="5"/>
      <c r="R20" s="1"/>
      <c r="S20" s="1"/>
      <c r="T20" s="1"/>
    </row>
    <row r="21" spans="1:20" ht="15.75" x14ac:dyDescent="0.25">
      <c r="A21" s="5" t="s">
        <v>41</v>
      </c>
      <c r="B21" s="23">
        <f>'[3]9% AUG'!B21+'[3]11% AUG'!B21+'[3]27% AUG'!B21</f>
        <v>446</v>
      </c>
      <c r="C21" s="24"/>
      <c r="D21" s="23">
        <f>'[4]SUM AUG 23'!$B$21</f>
        <v>0</v>
      </c>
      <c r="E21" s="24"/>
      <c r="F21" s="23">
        <f>+B21+'[3]SUM JUL 24'!F21</f>
        <v>2247.5714285714284</v>
      </c>
      <c r="G21" s="24"/>
      <c r="H21" s="23">
        <f>'[4]SUM AUG 23'!$F$21</f>
        <v>6599</v>
      </c>
      <c r="I21" s="24"/>
      <c r="J21" s="5"/>
      <c r="R21" s="1"/>
      <c r="S21" s="1"/>
      <c r="T21" s="1"/>
    </row>
    <row r="22" spans="1:20" ht="15.75" x14ac:dyDescent="0.25">
      <c r="A22" s="5" t="s">
        <v>42</v>
      </c>
      <c r="B22" s="23">
        <f>'[3]9% AUG'!B22+'[3]11% AUG'!B22+'[3]27% AUG'!B22</f>
        <v>141780</v>
      </c>
      <c r="C22" s="24"/>
      <c r="D22" s="23">
        <f>'[4]SUM AUG 23'!$B$22</f>
        <v>148961</v>
      </c>
      <c r="E22" s="24"/>
      <c r="F22" s="23">
        <f>+B22+'[3]SUM JUL 24'!F22</f>
        <v>1230583.530612245</v>
      </c>
      <c r="G22" s="24"/>
      <c r="H22" s="23">
        <f>'[4]SUM AUG 23'!$F$22</f>
        <v>1477015</v>
      </c>
      <c r="I22" s="24"/>
      <c r="J22" s="5"/>
      <c r="R22" s="1"/>
      <c r="S22" s="1"/>
      <c r="T22" s="1"/>
    </row>
    <row r="23" spans="1:20" ht="15.75" x14ac:dyDescent="0.25">
      <c r="A23" s="5" t="s">
        <v>43</v>
      </c>
      <c r="B23" s="23">
        <f>'[3]9% AUG'!B23+'[3]11% AUG'!B23+'[3]27% AUG'!B23</f>
        <v>641227</v>
      </c>
      <c r="C23" s="24"/>
      <c r="D23" s="23">
        <f>'[4]SUM AUG 23'!$B$23</f>
        <v>521667</v>
      </c>
      <c r="E23" s="24"/>
      <c r="F23" s="23">
        <f>+B23+'[3]SUM JUL 24'!F23</f>
        <v>1451380.387755102</v>
      </c>
      <c r="G23" s="24"/>
      <c r="H23" s="23">
        <f>'[4]SUM AUG 23'!$F$23</f>
        <v>3757437</v>
      </c>
      <c r="I23" s="24"/>
      <c r="R23" s="34"/>
      <c r="S23" s="34"/>
      <c r="T23" s="1"/>
    </row>
    <row r="24" spans="1:20" ht="15.75" x14ac:dyDescent="0.25">
      <c r="A24" s="5" t="s">
        <v>44</v>
      </c>
      <c r="B24" s="23">
        <f>'[3]9% AUG'!B24+'[3]11% AUG'!B24+'[3]27% AUG'!B24</f>
        <v>1511916</v>
      </c>
      <c r="C24" s="24"/>
      <c r="D24" s="23">
        <f>'[4]SUM AUG 23'!$B$24</f>
        <v>514594</v>
      </c>
      <c r="E24" s="24"/>
      <c r="F24" s="23">
        <f>+B24+'[3]SUM JUL 24'!F24</f>
        <v>5875188.2448979598</v>
      </c>
      <c r="G24" s="24"/>
      <c r="H24" s="23">
        <f>'[4]SUM AUG 23'!$F$24</f>
        <v>3840956</v>
      </c>
      <c r="I24" s="24"/>
      <c r="J24" s="5"/>
      <c r="R24" s="1"/>
      <c r="S24" s="1"/>
      <c r="T24" s="1"/>
    </row>
    <row r="25" spans="1:20" x14ac:dyDescent="0.25">
      <c r="A25" s="5" t="s">
        <v>45</v>
      </c>
      <c r="B25" s="23">
        <f>'[3]9% AUG'!B25+'[3]11% AUG'!B25+'[3]27% AUG'!B25</f>
        <v>146622</v>
      </c>
      <c r="C25" s="24"/>
      <c r="D25" s="23">
        <f>'[4]SUM AUG 23'!$B$25</f>
        <v>14993</v>
      </c>
      <c r="E25" s="24"/>
      <c r="F25" s="23">
        <f>+B25+'[3]SUM JUL 24'!F25</f>
        <v>1184126.1224489796</v>
      </c>
      <c r="G25" s="24"/>
      <c r="H25" s="23">
        <f>'[4]SUM AUG 23'!$F$25</f>
        <v>2076064</v>
      </c>
      <c r="I25" s="24"/>
      <c r="J25" s="5"/>
    </row>
    <row r="26" spans="1:20" x14ac:dyDescent="0.25">
      <c r="A26" s="5" t="s">
        <v>46</v>
      </c>
      <c r="B26" s="23">
        <f>'[3]9% AUG'!B26+'[3]11% AUG'!B26+'[3]27% AUG'!B26</f>
        <v>3683972</v>
      </c>
      <c r="C26" s="24"/>
      <c r="D26" s="23">
        <f>'[4]SUM AUG 23'!$B$26</f>
        <v>3535857</v>
      </c>
      <c r="E26" s="24"/>
      <c r="F26" s="23">
        <f>+B26+'[3]SUM JUL 24'!F26</f>
        <v>9830213.1999999993</v>
      </c>
      <c r="G26" s="24"/>
      <c r="H26" s="23">
        <f>'[4]SUM AUG 23'!$F$26</f>
        <v>6813584</v>
      </c>
      <c r="I26" s="24"/>
      <c r="J26" s="5"/>
    </row>
    <row r="27" spans="1:20" x14ac:dyDescent="0.25">
      <c r="A27" s="5"/>
      <c r="B27" s="23"/>
      <c r="C27" s="24"/>
      <c r="D27" s="23"/>
      <c r="E27" s="24"/>
      <c r="F27" s="23"/>
      <c r="G27" s="24"/>
      <c r="H27" s="23"/>
      <c r="I27" s="24"/>
      <c r="J27" s="5"/>
      <c r="K27" s="5"/>
      <c r="L27" s="5"/>
      <c r="M27" s="5"/>
      <c r="N27" s="5"/>
      <c r="O27" s="5"/>
      <c r="P27" s="5"/>
      <c r="Q27" s="5"/>
    </row>
    <row r="28" spans="1:20" x14ac:dyDescent="0.25">
      <c r="A28" s="5" t="s">
        <v>47</v>
      </c>
      <c r="B28" s="23"/>
      <c r="C28" s="24">
        <f>B19+B20+B21+B22+B23+B24+B25+B26</f>
        <v>6368978</v>
      </c>
      <c r="D28" s="23"/>
      <c r="E28" s="24">
        <f>D19+D20+D21+D22+D23+D24+D25+D26</f>
        <v>4847335</v>
      </c>
      <c r="F28" s="23"/>
      <c r="G28" s="24">
        <f>+C28+'[3]SUM JUL 24'!G28</f>
        <v>19647449.122448981</v>
      </c>
      <c r="H28" s="23"/>
      <c r="I28" s="24">
        <f>H19+H20+H21+H22+H23+H24+H25+H26</f>
        <v>20764774</v>
      </c>
      <c r="J28" s="5"/>
      <c r="K28" s="5"/>
      <c r="L28" s="5"/>
      <c r="M28" s="5"/>
      <c r="N28" s="5"/>
      <c r="O28" s="5"/>
      <c r="P28" s="5"/>
      <c r="Q28" s="5"/>
    </row>
    <row r="29" spans="1:20" x14ac:dyDescent="0.25">
      <c r="A29" s="5"/>
      <c r="B29" s="23"/>
      <c r="C29" s="24" t="s">
        <v>26</v>
      </c>
      <c r="D29" s="23"/>
      <c r="E29" s="24" t="s">
        <v>26</v>
      </c>
      <c r="F29" s="23"/>
      <c r="G29" s="24" t="s">
        <v>26</v>
      </c>
      <c r="H29" s="23"/>
      <c r="I29" s="24" t="s">
        <v>26</v>
      </c>
      <c r="J29" s="5"/>
      <c r="K29" s="5"/>
      <c r="L29" s="5"/>
      <c r="M29" s="5"/>
      <c r="N29" s="5"/>
      <c r="O29" s="5"/>
      <c r="P29" s="5"/>
      <c r="Q29" s="5"/>
    </row>
    <row r="30" spans="1:20" ht="15.75" thickBot="1" x14ac:dyDescent="0.3">
      <c r="A30" s="22" t="s">
        <v>48</v>
      </c>
      <c r="B30" s="25"/>
      <c r="C30" s="26">
        <f>C17-C28</f>
        <v>273675493</v>
      </c>
      <c r="D30" s="25"/>
      <c r="E30" s="26">
        <f>E17-E28</f>
        <v>310838772</v>
      </c>
      <c r="F30" s="25"/>
      <c r="G30" s="26">
        <f>G17-G28</f>
        <v>2032415990.561558</v>
      </c>
      <c r="H30" s="25"/>
      <c r="I30" s="26">
        <f>I17-I28</f>
        <v>2156792355</v>
      </c>
      <c r="J30" s="5"/>
      <c r="K30" s="5"/>
      <c r="L30" s="5"/>
      <c r="M30" s="5"/>
      <c r="N30" s="5"/>
      <c r="O30" s="5"/>
      <c r="P30" s="5"/>
      <c r="Q30" s="5"/>
    </row>
    <row r="31" spans="1:20" ht="15.75" thickTop="1" x14ac:dyDescent="0.25">
      <c r="A31" s="27" t="s">
        <v>26</v>
      </c>
      <c r="B31" s="28" t="s">
        <v>26</v>
      </c>
      <c r="C31" s="29"/>
      <c r="D31" s="28" t="s">
        <v>26</v>
      </c>
      <c r="E31" s="29"/>
      <c r="F31" s="28" t="s">
        <v>26</v>
      </c>
      <c r="G31" s="29"/>
      <c r="H31" s="28"/>
      <c r="I31" s="29"/>
      <c r="J31" s="5"/>
      <c r="K31" s="5"/>
      <c r="L31" s="5"/>
      <c r="M31" s="5"/>
      <c r="N31" s="5"/>
      <c r="O31" s="5"/>
      <c r="P31" s="5"/>
      <c r="Q31" s="5"/>
    </row>
    <row r="32" spans="1:20" x14ac:dyDescent="0.25">
      <c r="A32" s="5" t="s">
        <v>78</v>
      </c>
      <c r="B32" s="23"/>
      <c r="C32" s="24">
        <f>'[3]9% AUG'!C32+'[3]11% AUG'!C32+'[3]27% AUG'!C32</f>
        <v>125919003</v>
      </c>
      <c r="D32" s="23"/>
      <c r="E32" s="24">
        <f>'[4]SUM AUG 23'!$C$32</f>
        <v>77706568</v>
      </c>
      <c r="F32" s="23"/>
      <c r="G32" s="24">
        <f>+C32+'[3]SUM JUL 24'!G32</f>
        <v>1036647964.823992</v>
      </c>
      <c r="H32" s="23"/>
      <c r="I32" s="24">
        <f>'[4]SUM AUG 23'!$G$32</f>
        <v>925613848</v>
      </c>
      <c r="J32" s="5"/>
      <c r="K32" s="5"/>
      <c r="L32" s="5"/>
      <c r="M32" s="5"/>
      <c r="N32" s="5"/>
      <c r="O32" s="5"/>
      <c r="P32" s="5"/>
      <c r="Q32" s="5"/>
    </row>
    <row r="33" spans="1:17" x14ac:dyDescent="0.25">
      <c r="A33" s="5" t="s">
        <v>49</v>
      </c>
      <c r="B33" s="23">
        <f>'[3]9% AUG'!B33+'[3]11% AUG'!B33+'[3]27% AUG'!B33</f>
        <v>5296276</v>
      </c>
      <c r="C33" s="24"/>
      <c r="D33" s="23">
        <f>'[4]SUM AUG 23'!$B$33</f>
        <v>6056147</v>
      </c>
      <c r="E33" s="24"/>
      <c r="F33" s="23">
        <f>+B33+'[3]SUM JUL 24'!F33</f>
        <v>48088565</v>
      </c>
      <c r="G33" s="24"/>
      <c r="H33" s="23">
        <f>'[4]SUM AUG 23'!$F$33</f>
        <v>56515569</v>
      </c>
      <c r="I33" s="24"/>
      <c r="J33" s="5"/>
      <c r="K33" s="5"/>
      <c r="L33" s="5"/>
      <c r="M33" s="5"/>
      <c r="N33" s="5"/>
      <c r="O33" s="5"/>
      <c r="P33" s="5"/>
      <c r="Q33" s="5"/>
    </row>
    <row r="34" spans="1:17" x14ac:dyDescent="0.25">
      <c r="A34" s="5" t="s">
        <v>50</v>
      </c>
      <c r="B34" s="23">
        <f>'[3]9% AUG'!B34+'[3]11% AUG'!B34+'[3]27% AUG'!B34</f>
        <v>27598</v>
      </c>
      <c r="C34" s="24"/>
      <c r="D34" s="23">
        <f>'[4]SUM AUG 23'!$B$34</f>
        <v>44986</v>
      </c>
      <c r="E34" s="24"/>
      <c r="F34" s="23">
        <f>+B34+'[3]SUM JUL 24'!F34</f>
        <v>338971</v>
      </c>
      <c r="G34" s="24"/>
      <c r="H34" s="23">
        <f>'[4]SUM AUG 23'!$F$34</f>
        <v>373873</v>
      </c>
      <c r="I34" s="24"/>
      <c r="J34" s="5"/>
      <c r="K34" s="5"/>
      <c r="L34" s="5"/>
      <c r="M34" s="5"/>
      <c r="N34" s="5"/>
      <c r="O34" s="5"/>
      <c r="P34" s="5"/>
      <c r="Q34" s="5"/>
    </row>
    <row r="35" spans="1:17" x14ac:dyDescent="0.25">
      <c r="A35" s="5" t="s">
        <v>51</v>
      </c>
      <c r="B35" s="23">
        <f>'[3]9% AUG'!B35+'[3]11% AUG'!B35+'[3]27% AUG'!B35</f>
        <v>0</v>
      </c>
      <c r="C35" s="24"/>
      <c r="D35" s="23">
        <f>'[4]SUM AUG 23'!$B$35</f>
        <v>0</v>
      </c>
      <c r="E35" s="24"/>
      <c r="F35" s="23">
        <f>+B35+'[3]SUM JUL 24'!F35</f>
        <v>0</v>
      </c>
      <c r="G35" s="24"/>
      <c r="H35" s="23">
        <f>'[4]SUM AUG 23'!$F$35</f>
        <v>0</v>
      </c>
      <c r="I35" s="24"/>
      <c r="J35" s="5"/>
      <c r="K35" s="5"/>
      <c r="L35" s="5"/>
      <c r="M35" s="5"/>
      <c r="N35" s="5"/>
      <c r="O35" s="5"/>
      <c r="P35" s="5"/>
      <c r="Q35" s="5"/>
    </row>
    <row r="36" spans="1:17" x14ac:dyDescent="0.25">
      <c r="A36" s="5" t="s">
        <v>52</v>
      </c>
      <c r="B36" s="23">
        <f>'[3]9% AUG'!B36+'[3]11% AUG'!B36+'[3]27% AUG'!B36</f>
        <v>24353908</v>
      </c>
      <c r="C36" s="24"/>
      <c r="D36" s="23">
        <f>'[4]SUM AUG 23'!$B$36</f>
        <v>19355318</v>
      </c>
      <c r="E36" s="24"/>
      <c r="F36" s="23">
        <f>+B36+'[3]SUM JUL 24'!F36</f>
        <v>175805973</v>
      </c>
      <c r="G36" s="24"/>
      <c r="H36" s="23">
        <f>'[4]SUM AUG 23'!$F$36</f>
        <v>178067385</v>
      </c>
      <c r="I36" s="24"/>
      <c r="J36" s="5"/>
      <c r="K36" s="5"/>
      <c r="L36" s="5"/>
      <c r="M36" s="5"/>
      <c r="N36" s="5"/>
      <c r="O36" s="5"/>
      <c r="P36" s="5"/>
      <c r="Q36" s="5"/>
    </row>
    <row r="37" spans="1:17" x14ac:dyDescent="0.25">
      <c r="A37" s="5" t="s">
        <v>36</v>
      </c>
      <c r="B37" s="23"/>
      <c r="C37" s="24">
        <f>B33+B34+B35+B36</f>
        <v>29677782</v>
      </c>
      <c r="D37" s="23"/>
      <c r="E37" s="24">
        <f>D33+D34+D35+D36</f>
        <v>25456451</v>
      </c>
      <c r="F37" s="23"/>
      <c r="G37" s="24">
        <f>F33+F34+F35+F36</f>
        <v>224233509</v>
      </c>
      <c r="H37" s="23"/>
      <c r="I37" s="24">
        <f>H33+H34+H35+H36</f>
        <v>234956827</v>
      </c>
      <c r="J37" s="5"/>
      <c r="K37" s="5"/>
      <c r="L37" s="5"/>
      <c r="M37" s="5"/>
      <c r="N37" s="5"/>
      <c r="O37" s="5"/>
      <c r="P37" s="5"/>
      <c r="Q37" s="5"/>
    </row>
    <row r="38" spans="1:17" x14ac:dyDescent="0.25">
      <c r="A38" s="5" t="s">
        <v>79</v>
      </c>
      <c r="B38" s="23">
        <f>'[3]9% AUG'!B38+'[3]11% AUG'!B38+'[3]27% AUG'!B38</f>
        <v>1722022</v>
      </c>
      <c r="C38" s="24"/>
      <c r="D38" s="23">
        <f>'[4]SUM AUG 23'!$B$38</f>
        <v>871584</v>
      </c>
      <c r="E38" s="24"/>
      <c r="F38" s="23">
        <f>+B38+'[3]SUM JUL 24'!F38</f>
        <v>14806966.412118152</v>
      </c>
      <c r="G38" s="24"/>
      <c r="H38" s="23">
        <f>'[4]SUM AUG 23'!$F$38</f>
        <v>12608213</v>
      </c>
      <c r="I38" s="24"/>
      <c r="J38" s="5"/>
      <c r="K38" s="5"/>
      <c r="L38" s="5"/>
      <c r="M38" s="5"/>
      <c r="N38" s="5"/>
      <c r="O38" s="5"/>
      <c r="P38" s="5"/>
      <c r="Q38" s="5"/>
    </row>
    <row r="39" spans="1:17" x14ac:dyDescent="0.25">
      <c r="A39" s="5"/>
      <c r="B39" s="23" t="s">
        <v>26</v>
      </c>
      <c r="C39" s="24"/>
      <c r="D39" s="23" t="s">
        <v>26</v>
      </c>
      <c r="E39" s="24"/>
      <c r="F39" s="23" t="s">
        <v>26</v>
      </c>
      <c r="G39" s="24"/>
      <c r="H39" s="23" t="s">
        <v>26</v>
      </c>
      <c r="I39" s="24"/>
      <c r="J39" s="5"/>
      <c r="K39" s="5"/>
      <c r="L39" s="5"/>
      <c r="M39" s="5"/>
      <c r="N39" s="5"/>
      <c r="O39" s="5"/>
      <c r="P39" s="5"/>
      <c r="Q39" s="5"/>
    </row>
    <row r="40" spans="1:17" x14ac:dyDescent="0.25">
      <c r="A40" s="22" t="s">
        <v>53</v>
      </c>
      <c r="B40" s="25"/>
      <c r="C40" s="26">
        <f>SUM((C32)-(C37+B38))</f>
        <v>94519199</v>
      </c>
      <c r="D40" s="25"/>
      <c r="E40" s="26">
        <f>SUM((E32)-(E37+D38))</f>
        <v>51378533</v>
      </c>
      <c r="F40" s="25"/>
      <c r="G40" s="26">
        <f>SUM((G32)-(G37+F38))</f>
        <v>797607489.41187382</v>
      </c>
      <c r="H40" s="25"/>
      <c r="I40" s="26">
        <f>SUM((I32)-(I37+H38))</f>
        <v>678048808</v>
      </c>
      <c r="J40" s="5"/>
      <c r="K40" s="5"/>
      <c r="L40" s="5"/>
      <c r="M40" s="5"/>
      <c r="N40" s="5"/>
      <c r="O40" s="5"/>
      <c r="P40" s="5"/>
      <c r="Q40" s="5"/>
    </row>
    <row r="41" spans="1:17" x14ac:dyDescent="0.25">
      <c r="A41" s="5" t="s">
        <v>54</v>
      </c>
      <c r="B41" s="23">
        <f>'[3]9% AUG'!B41+'[3]11% AUG'!B41+'[3]27% AUG'!B41</f>
        <v>2617759</v>
      </c>
      <c r="C41" s="24"/>
      <c r="D41" s="23">
        <f>'[4]SUM AUG 23'!$B$41</f>
        <v>1594371</v>
      </c>
      <c r="E41" s="24"/>
      <c r="F41" s="23">
        <f>+B41+'[3]SUM JUL 24'!F41</f>
        <v>22422237.06122449</v>
      </c>
      <c r="G41" s="24"/>
      <c r="H41" s="23">
        <f>'[4]SUM AUG 23'!$F$41</f>
        <v>16617191</v>
      </c>
      <c r="I41" s="24"/>
      <c r="J41" s="5"/>
      <c r="K41" s="5"/>
      <c r="L41" s="5"/>
      <c r="M41" s="5"/>
      <c r="N41" s="5"/>
      <c r="O41" s="5"/>
      <c r="P41" s="5"/>
      <c r="Q41" s="5"/>
    </row>
    <row r="42" spans="1:17" x14ac:dyDescent="0.25">
      <c r="A42" s="5" t="s">
        <v>83</v>
      </c>
      <c r="B42" s="23">
        <f>'[3]9% AUG'!B42+'[3]11% AUG'!B42+'[3]27% AUG'!B42</f>
        <v>409613</v>
      </c>
      <c r="C42" s="24"/>
      <c r="D42" s="23">
        <f>'[4]SUM AUG 23'!$B$42</f>
        <v>431702</v>
      </c>
      <c r="E42" s="24"/>
      <c r="F42" s="23">
        <f>+B42+'[3]SUM JUL 24'!F42</f>
        <v>965296</v>
      </c>
      <c r="G42" s="24"/>
      <c r="H42" s="23">
        <f>'[4]SUM AUG 23'!$F$42</f>
        <v>637407</v>
      </c>
      <c r="I42" s="24"/>
      <c r="J42" s="5"/>
      <c r="K42" s="5"/>
      <c r="L42" s="5"/>
      <c r="M42" s="5"/>
      <c r="N42" s="5"/>
      <c r="O42" s="5"/>
      <c r="P42" s="5"/>
      <c r="Q42" s="5"/>
    </row>
    <row r="43" spans="1:17" x14ac:dyDescent="0.25">
      <c r="A43" s="5" t="s">
        <v>55</v>
      </c>
      <c r="B43" s="23">
        <f>'[3]9% AUG'!B43+'[3]11% AUG'!B43+'[3]27% AUG'!B43</f>
        <v>186</v>
      </c>
      <c r="C43" s="24"/>
      <c r="D43" s="23">
        <f>'[4]SUM AUG 23'!$B$43</f>
        <v>214</v>
      </c>
      <c r="E43" s="24"/>
      <c r="F43" s="23">
        <f>+B43+'[3]SUM JUL 24'!F43</f>
        <v>14096.265306122448</v>
      </c>
      <c r="G43" s="24"/>
      <c r="H43" s="23">
        <f>'[4]SUM AUG 23'!$F$43</f>
        <v>6669</v>
      </c>
      <c r="I43" s="24"/>
      <c r="J43" s="5"/>
      <c r="K43" s="5"/>
      <c r="L43" s="5"/>
      <c r="M43" s="5"/>
      <c r="N43" s="5"/>
      <c r="O43" s="5"/>
      <c r="P43" s="5"/>
      <c r="Q43" s="5"/>
    </row>
    <row r="44" spans="1:17" x14ac:dyDescent="0.25">
      <c r="A44" s="5"/>
      <c r="B44" s="23" t="s">
        <v>26</v>
      </c>
      <c r="C44" s="24"/>
      <c r="D44" s="23" t="s">
        <v>26</v>
      </c>
      <c r="E44" s="24"/>
      <c r="F44" s="23" t="s">
        <v>26</v>
      </c>
      <c r="G44" s="24"/>
      <c r="H44" s="23" t="s">
        <v>26</v>
      </c>
      <c r="I44" s="24"/>
      <c r="J44" s="5"/>
      <c r="K44" s="5"/>
      <c r="L44" s="5"/>
      <c r="M44" s="5"/>
      <c r="N44" s="5"/>
      <c r="O44" s="5"/>
      <c r="P44" s="5"/>
      <c r="Q44" s="5"/>
    </row>
    <row r="45" spans="1:17" x14ac:dyDescent="0.25">
      <c r="A45" s="5" t="s">
        <v>47</v>
      </c>
      <c r="B45" s="23">
        <f>B41+B42+B43</f>
        <v>3027558</v>
      </c>
      <c r="C45" s="24"/>
      <c r="D45" s="23">
        <f>'[4]SUM AUG 23'!$B$45</f>
        <v>2026287</v>
      </c>
      <c r="E45" s="24"/>
      <c r="F45" s="23">
        <f>'[3]SUM JUL 24'!F45+'[3]SUM AUG 24'!B45</f>
        <v>23035016.326530613</v>
      </c>
      <c r="G45" s="24"/>
      <c r="H45" s="23">
        <f>'[4]SUM AUG 23'!$F$45</f>
        <v>17261267</v>
      </c>
      <c r="I45" s="24"/>
      <c r="J45" s="5"/>
      <c r="K45" s="5"/>
      <c r="L45" s="5"/>
      <c r="M45" s="5"/>
      <c r="N45" s="5"/>
      <c r="O45" s="5"/>
      <c r="P45" s="5"/>
      <c r="Q45" s="5"/>
    </row>
    <row r="46" spans="1:17" ht="15.75" thickBot="1" x14ac:dyDescent="0.3">
      <c r="A46" s="22" t="s">
        <v>56</v>
      </c>
      <c r="B46" s="25"/>
      <c r="C46" s="26">
        <f>C40-B45</f>
        <v>91491641</v>
      </c>
      <c r="D46" s="25"/>
      <c r="E46" s="26">
        <f>E40-D45</f>
        <v>49352246</v>
      </c>
      <c r="F46" s="25"/>
      <c r="G46" s="26">
        <f>G40-F45</f>
        <v>774572473.08534324</v>
      </c>
      <c r="H46" s="25"/>
      <c r="I46" s="26">
        <f>I40-H45</f>
        <v>660787541</v>
      </c>
      <c r="J46" s="5"/>
      <c r="K46" s="5"/>
      <c r="L46" s="5"/>
      <c r="M46" s="5"/>
      <c r="N46" s="5"/>
      <c r="O46" s="5"/>
      <c r="P46" s="5"/>
      <c r="Q46" s="5"/>
    </row>
    <row r="47" spans="1:17" ht="15.75" thickTop="1" x14ac:dyDescent="0.25">
      <c r="A47" s="30"/>
      <c r="B47" s="28"/>
      <c r="C47" s="29"/>
      <c r="D47" s="28"/>
      <c r="E47" s="29"/>
      <c r="F47" s="28"/>
      <c r="G47" s="29"/>
      <c r="H47" s="28"/>
      <c r="I47" s="29"/>
      <c r="J47" s="5"/>
      <c r="K47" s="5"/>
      <c r="L47" s="5"/>
      <c r="M47" s="5"/>
      <c r="N47" s="5"/>
      <c r="O47" s="5"/>
      <c r="P47" s="5"/>
      <c r="Q47" s="5"/>
    </row>
    <row r="48" spans="1:17" ht="15.75" thickBot="1" x14ac:dyDescent="0.3">
      <c r="A48" s="22" t="s">
        <v>57</v>
      </c>
      <c r="B48" s="25"/>
      <c r="C48" s="26">
        <f>C30+C46</f>
        <v>365167134</v>
      </c>
      <c r="D48" s="25"/>
      <c r="E48" s="26">
        <f>E30+E46</f>
        <v>360191018</v>
      </c>
      <c r="F48" s="25"/>
      <c r="G48" s="26">
        <f>G30+G46</f>
        <v>2806988463.6469011</v>
      </c>
      <c r="H48" s="25"/>
      <c r="I48" s="26">
        <f>I30+I46</f>
        <v>2817579896</v>
      </c>
      <c r="J48" s="5"/>
      <c r="K48" s="5"/>
      <c r="L48" s="5"/>
      <c r="M48" s="5"/>
      <c r="N48" s="5"/>
      <c r="O48" s="5"/>
      <c r="P48" s="5"/>
      <c r="Q48" s="5"/>
    </row>
    <row r="49" spans="1:17" ht="15.75" thickTop="1" x14ac:dyDescent="0.25">
      <c r="A49" s="30"/>
      <c r="B49" s="28"/>
      <c r="C49" s="29"/>
      <c r="D49" s="28"/>
      <c r="E49" s="29"/>
      <c r="F49" s="28"/>
      <c r="G49" s="29"/>
      <c r="H49" s="28"/>
      <c r="I49" s="29"/>
      <c r="J49" s="5"/>
      <c r="K49" s="5"/>
      <c r="L49" s="5"/>
      <c r="M49" s="5"/>
      <c r="N49" s="5"/>
      <c r="O49" s="5"/>
      <c r="P49" s="5"/>
      <c r="Q49" s="5"/>
    </row>
    <row r="50" spans="1:17" x14ac:dyDescent="0.25">
      <c r="A50" s="5" t="s">
        <v>58</v>
      </c>
      <c r="B50" s="89"/>
      <c r="C50" s="24">
        <f>'[3]9% AUG'!C50+'[3]11% AUG'!C50+'[3]27% AUG'!C50</f>
        <v>178460</v>
      </c>
      <c r="D50" s="23"/>
      <c r="E50" s="24">
        <f>'[4]SUM AUG 23'!$C$50</f>
        <v>171794</v>
      </c>
      <c r="F50" s="23"/>
      <c r="G50" s="24">
        <f>+C50+'[3]SUM JUL 24'!G50</f>
        <v>1066686.693877551</v>
      </c>
      <c r="H50" s="23"/>
      <c r="I50" s="24">
        <f>'[4]SUM AUG 23'!$G$50</f>
        <v>1409233</v>
      </c>
      <c r="J50" s="5"/>
      <c r="K50" s="5"/>
      <c r="L50" s="5"/>
      <c r="M50" s="5"/>
      <c r="N50" s="5"/>
      <c r="O50" s="5"/>
      <c r="P50" s="5"/>
      <c r="Q50" s="5"/>
    </row>
    <row r="51" spans="1:17" x14ac:dyDescent="0.25">
      <c r="A51" s="5" t="s">
        <v>59</v>
      </c>
      <c r="B51" s="23"/>
      <c r="C51" s="24">
        <f>'[3]9% AUG'!C51+'[3]11% AUG'!C51+'[3]27% AUG'!C51</f>
        <v>-18939155</v>
      </c>
      <c r="D51" s="23"/>
      <c r="E51" s="24">
        <f>'[4]SUM AUG 23'!$C$51</f>
        <v>-20625214</v>
      </c>
      <c r="F51" s="23"/>
      <c r="G51" s="24">
        <f>+C51+'[3]SUM JUL 24'!G51</f>
        <v>-67020275.387755103</v>
      </c>
      <c r="H51" s="23"/>
      <c r="I51" s="24">
        <f>'[4]SUM AUG 23'!$G$51</f>
        <v>-53203074</v>
      </c>
      <c r="J51" s="5"/>
      <c r="K51" s="5"/>
      <c r="L51" s="5"/>
      <c r="M51" s="5"/>
      <c r="N51" s="5"/>
      <c r="O51" s="5"/>
      <c r="P51" s="5"/>
      <c r="Q51" s="5"/>
    </row>
    <row r="52" spans="1:17" ht="15.75" thickBot="1" x14ac:dyDescent="0.3">
      <c r="A52" s="18" t="s">
        <v>60</v>
      </c>
      <c r="B52" s="25"/>
      <c r="C52" s="26">
        <f>C50+C51</f>
        <v>-18760695</v>
      </c>
      <c r="D52" s="25"/>
      <c r="E52" s="26">
        <f>E50+E51</f>
        <v>-20453420</v>
      </c>
      <c r="F52" s="25"/>
      <c r="G52" s="26">
        <f>G50+G51</f>
        <v>-65953588.693877555</v>
      </c>
      <c r="H52" s="25"/>
      <c r="I52" s="26">
        <f>I50+I51</f>
        <v>-51793841</v>
      </c>
      <c r="J52" s="5"/>
      <c r="K52" s="5"/>
      <c r="L52" s="5"/>
      <c r="M52" s="5"/>
      <c r="N52" s="5"/>
      <c r="O52" s="5"/>
      <c r="P52" s="5"/>
      <c r="Q52" s="5"/>
    </row>
    <row r="53" spans="1:17" ht="15.75" thickTop="1" x14ac:dyDescent="0.25">
      <c r="A53" s="30"/>
      <c r="B53" s="28"/>
      <c r="C53" s="29"/>
      <c r="D53" s="28"/>
      <c r="E53" s="29"/>
      <c r="F53" s="28"/>
      <c r="G53" s="29"/>
      <c r="H53" s="28"/>
      <c r="I53" s="29"/>
      <c r="J53" s="5"/>
      <c r="K53" s="5"/>
      <c r="L53" s="5"/>
      <c r="M53" s="5"/>
      <c r="N53" s="5"/>
      <c r="O53" s="5"/>
      <c r="P53" s="5"/>
      <c r="Q53" s="5"/>
    </row>
    <row r="54" spans="1:17" ht="15.75" thickBot="1" x14ac:dyDescent="0.3">
      <c r="A54" s="22" t="s">
        <v>61</v>
      </c>
      <c r="B54" s="25"/>
      <c r="C54" s="26">
        <f>C48+C52</f>
        <v>346406439</v>
      </c>
      <c r="D54" s="25"/>
      <c r="E54" s="26">
        <f>E48+E52</f>
        <v>339737598</v>
      </c>
      <c r="F54" s="25"/>
      <c r="G54" s="26">
        <f>G48+G52</f>
        <v>2741034874.9530234</v>
      </c>
      <c r="H54" s="25"/>
      <c r="I54" s="26">
        <f>I48+I52</f>
        <v>2765786055</v>
      </c>
      <c r="J54" s="5"/>
      <c r="K54" s="5"/>
      <c r="L54" s="5"/>
      <c r="M54" s="5"/>
      <c r="N54" s="5"/>
      <c r="O54" s="5"/>
      <c r="P54" s="5"/>
      <c r="Q54" s="5"/>
    </row>
    <row r="55" spans="1:17" ht="15.75" thickTop="1" x14ac:dyDescent="0.25">
      <c r="A55" s="30"/>
      <c r="B55" s="28"/>
      <c r="C55" s="29"/>
      <c r="D55" s="28"/>
      <c r="E55" s="29"/>
      <c r="F55" s="28"/>
      <c r="G55" s="29"/>
      <c r="H55" s="28"/>
      <c r="I55" s="29"/>
      <c r="J55" s="5"/>
      <c r="K55" s="5"/>
      <c r="L55" s="5"/>
      <c r="M55" s="5"/>
      <c r="N55" s="5"/>
      <c r="O55" s="5"/>
      <c r="P55" s="5"/>
      <c r="Q55" s="5"/>
    </row>
    <row r="56" spans="1:17" x14ac:dyDescent="0.25">
      <c r="A56" s="5" t="s">
        <v>62</v>
      </c>
      <c r="B56" s="23"/>
      <c r="C56" s="24">
        <f>'[3]9% AUG'!C56+'[3]11% AUG'!C56+'[3]27% AUG'!C56</f>
        <v>326489</v>
      </c>
      <c r="D56" s="23"/>
      <c r="E56" s="24">
        <f>'[4]SUM AUG 23'!$C$56</f>
        <v>305378</v>
      </c>
      <c r="F56" s="23"/>
      <c r="G56" s="24">
        <f>+C56+'[3]SUM JUL 24'!G56</f>
        <v>1515934</v>
      </c>
      <c r="H56" s="23"/>
      <c r="I56" s="24">
        <f>'[4]SUM AUG 23'!$G$56</f>
        <v>590260</v>
      </c>
      <c r="J56" s="5"/>
      <c r="K56" s="5"/>
      <c r="L56" s="5"/>
      <c r="M56" s="5"/>
      <c r="N56" s="5"/>
      <c r="O56" s="5"/>
      <c r="P56" s="5"/>
      <c r="Q56" s="5"/>
    </row>
    <row r="57" spans="1:17" x14ac:dyDescent="0.25">
      <c r="A57" s="5" t="s">
        <v>63</v>
      </c>
      <c r="B57" s="23"/>
      <c r="C57" s="24">
        <f>'[3]9% AUG'!C57+'[3]11% AUG'!C57+'[3]27% AUG'!C57</f>
        <v>0</v>
      </c>
      <c r="D57" s="23"/>
      <c r="E57" s="24">
        <f>'[5]SUM AUG 22'!$C$57</f>
        <v>0</v>
      </c>
      <c r="F57" s="23"/>
      <c r="G57" s="24">
        <f>+C57+'[3]SUM JUL 24'!G57</f>
        <v>-33751</v>
      </c>
      <c r="H57" s="23"/>
      <c r="I57" s="24">
        <f>'[4]SUM AUG 23'!$G$57</f>
        <v>-27212</v>
      </c>
      <c r="J57" s="5"/>
      <c r="K57" s="5"/>
      <c r="L57" s="5"/>
      <c r="M57" s="5"/>
      <c r="N57" s="5"/>
      <c r="O57" s="5"/>
      <c r="P57" s="5"/>
      <c r="Q57" s="5"/>
    </row>
    <row r="58" spans="1:17" x14ac:dyDescent="0.25">
      <c r="A58" s="31" t="s">
        <v>64</v>
      </c>
      <c r="B58" s="32"/>
      <c r="C58" s="33">
        <f>C56+C57</f>
        <v>326489</v>
      </c>
      <c r="D58" s="32"/>
      <c r="E58" s="33">
        <f>E56+E57</f>
        <v>305378</v>
      </c>
      <c r="F58" s="32"/>
      <c r="G58" s="33">
        <f>G56+G57</f>
        <v>1482183</v>
      </c>
      <c r="H58" s="32"/>
      <c r="I58" s="33">
        <v>1</v>
      </c>
      <c r="J58" s="5"/>
      <c r="K58" s="5"/>
      <c r="L58" s="5"/>
      <c r="M58" s="5"/>
      <c r="N58" s="5"/>
      <c r="O58" s="5"/>
      <c r="P58" s="5"/>
      <c r="Q58" s="5"/>
    </row>
    <row r="59" spans="1:17" ht="15.75" x14ac:dyDescent="0.25">
      <c r="A59" s="1"/>
      <c r="B59" s="90"/>
      <c r="C59" s="90"/>
      <c r="D59" s="90"/>
      <c r="E59" s="90"/>
      <c r="F59" s="90"/>
      <c r="G59" s="90"/>
      <c r="H59" s="90"/>
      <c r="I59" s="90"/>
      <c r="J59" s="8"/>
      <c r="K59" s="8"/>
      <c r="L59" s="8"/>
      <c r="M59" s="8"/>
      <c r="N59" s="8"/>
      <c r="O59" s="8"/>
      <c r="P59" s="8"/>
      <c r="Q59" s="8"/>
    </row>
    <row r="60" spans="1:17" x14ac:dyDescent="0.25">
      <c r="A60" s="91" t="s">
        <v>87</v>
      </c>
      <c r="B60" s="92"/>
      <c r="C60" s="92"/>
      <c r="D60" s="92"/>
      <c r="E60" s="92"/>
      <c r="F60" s="92"/>
      <c r="G60" s="92"/>
      <c r="H60" s="93"/>
      <c r="I60" s="93"/>
      <c r="J60" s="8"/>
      <c r="K60" s="8"/>
      <c r="L60" s="8"/>
      <c r="M60" s="8"/>
      <c r="N60" s="8"/>
      <c r="O60" s="8"/>
      <c r="P60" s="8"/>
      <c r="Q60" s="8"/>
    </row>
    <row r="61" spans="1:17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</sheetData>
  <pageMargins left="0.7" right="0.7" top="0.5" bottom="0.5" header="0.3" footer="0.3"/>
  <pageSetup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85A28-DF76-464C-AF44-1774CA2C02ED}">
  <dimension ref="A1:H54"/>
  <sheetViews>
    <sheetView tabSelected="1" workbookViewId="0">
      <selection activeCell="E29" sqref="E29"/>
    </sheetView>
  </sheetViews>
  <sheetFormatPr defaultRowHeight="15" x14ac:dyDescent="0.25"/>
  <cols>
    <col min="2" max="8" width="18.7109375" customWidth="1"/>
  </cols>
  <sheetData>
    <row r="1" spans="1:8" x14ac:dyDescent="0.25">
      <c r="B1" s="3" t="s">
        <v>0</v>
      </c>
      <c r="C1" s="3"/>
      <c r="D1" s="3"/>
      <c r="E1" s="3"/>
      <c r="F1" s="3"/>
      <c r="G1" s="3"/>
      <c r="H1" s="3"/>
    </row>
    <row r="2" spans="1:8" x14ac:dyDescent="0.25">
      <c r="B2" s="3" t="s">
        <v>1</v>
      </c>
      <c r="C2" s="4"/>
      <c r="D2" s="3"/>
      <c r="E2" s="3"/>
      <c r="F2" s="3"/>
      <c r="G2" s="3"/>
      <c r="H2" s="3"/>
    </row>
    <row r="3" spans="1:8" x14ac:dyDescent="0.25">
      <c r="B3" s="6"/>
      <c r="C3" s="6"/>
      <c r="D3" s="6"/>
      <c r="E3" s="6"/>
      <c r="F3" s="6"/>
      <c r="G3" s="6"/>
      <c r="H3" s="6"/>
    </row>
    <row r="4" spans="1:8" x14ac:dyDescent="0.25">
      <c r="A4" s="5"/>
      <c r="B4" s="5"/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</row>
    <row r="5" spans="1:8" x14ac:dyDescent="0.25">
      <c r="A5" s="5"/>
      <c r="B5" s="5"/>
      <c r="C5" s="8"/>
      <c r="D5" s="8"/>
      <c r="E5" s="8"/>
      <c r="F5" s="8"/>
      <c r="G5" s="7" t="s">
        <v>8</v>
      </c>
      <c r="H5" s="7" t="s">
        <v>9</v>
      </c>
    </row>
    <row r="6" spans="1:8" x14ac:dyDescent="0.25">
      <c r="A6" s="5"/>
      <c r="B6" s="5"/>
      <c r="C6" s="8"/>
      <c r="D6" s="8"/>
      <c r="E6" s="8"/>
      <c r="F6" s="8"/>
      <c r="G6" s="7"/>
      <c r="H6" s="7" t="s">
        <v>10</v>
      </c>
    </row>
    <row r="7" spans="1:8" x14ac:dyDescent="0.25">
      <c r="A7" s="5"/>
      <c r="B7" s="9" t="s">
        <v>11</v>
      </c>
      <c r="C7" s="18">
        <v>344773630</v>
      </c>
      <c r="D7" s="18">
        <v>379259129</v>
      </c>
      <c r="E7" s="10">
        <v>349943475</v>
      </c>
      <c r="F7" s="18">
        <v>342852833.05914617</v>
      </c>
      <c r="G7" s="11">
        <v>-2.026224932713443E-2</v>
      </c>
      <c r="H7" s="11">
        <v>-2.026224932713443E-2</v>
      </c>
    </row>
    <row r="8" spans="1:8" x14ac:dyDescent="0.25">
      <c r="A8" s="5"/>
      <c r="B8" s="5" t="s">
        <v>12</v>
      </c>
      <c r="C8" s="35">
        <v>300865282</v>
      </c>
      <c r="D8" s="35">
        <v>309564323</v>
      </c>
      <c r="E8" s="12">
        <v>346050832</v>
      </c>
      <c r="F8" s="19">
        <v>303750638</v>
      </c>
      <c r="G8" s="13">
        <v>-0.12223693772249043</v>
      </c>
      <c r="H8" s="13">
        <v>-7.0964425203055334E-2</v>
      </c>
    </row>
    <row r="9" spans="1:8" x14ac:dyDescent="0.25">
      <c r="A9" s="5"/>
      <c r="B9" s="9" t="s">
        <v>13</v>
      </c>
      <c r="C9" s="18">
        <v>286592359</v>
      </c>
      <c r="D9" s="18">
        <v>283563536</v>
      </c>
      <c r="E9" s="10">
        <v>326378222</v>
      </c>
      <c r="F9" s="17">
        <v>321549301</v>
      </c>
      <c r="G9" s="11">
        <v>-1.4795475538806018E-2</v>
      </c>
      <c r="H9" s="11">
        <v>-5.3033268601110697E-2</v>
      </c>
    </row>
    <row r="10" spans="1:8" ht="15.75" x14ac:dyDescent="0.25">
      <c r="A10" s="5"/>
      <c r="B10" s="5" t="s">
        <v>14</v>
      </c>
      <c r="C10" s="20">
        <v>352566493</v>
      </c>
      <c r="D10" s="20">
        <v>381227368</v>
      </c>
      <c r="E10" s="12">
        <v>322908107</v>
      </c>
      <c r="F10" s="20">
        <v>344567460</v>
      </c>
      <c r="G10" s="13">
        <v>6.7075903424128031E-2</v>
      </c>
      <c r="H10" s="13">
        <v>-2.4203428689546554E-2</v>
      </c>
    </row>
    <row r="11" spans="1:8" x14ac:dyDescent="0.25">
      <c r="A11" s="5"/>
      <c r="B11" s="9" t="s">
        <v>15</v>
      </c>
      <c r="C11" s="18">
        <v>345115523</v>
      </c>
      <c r="D11" s="18">
        <v>336023357</v>
      </c>
      <c r="E11" s="10">
        <v>337619933</v>
      </c>
      <c r="F11" s="17">
        <v>343912238</v>
      </c>
      <c r="G11" s="11">
        <v>1.8637243790934583E-2</v>
      </c>
      <c r="H11" s="11">
        <v>-1.5608824089032578E-2</v>
      </c>
    </row>
    <row r="12" spans="1:8" ht="15.75" x14ac:dyDescent="0.25">
      <c r="A12" s="5"/>
      <c r="B12" s="1" t="s">
        <v>16</v>
      </c>
      <c r="C12" s="36">
        <v>371066040</v>
      </c>
      <c r="D12" s="36">
        <v>356247415</v>
      </c>
      <c r="E12" s="12">
        <v>372244211</v>
      </c>
      <c r="F12" s="20">
        <v>373474594.69387758</v>
      </c>
      <c r="G12" s="13">
        <v>3.3053131721572366E-3</v>
      </c>
      <c r="H12" s="13">
        <v>-1.2182944720311324E-2</v>
      </c>
    </row>
    <row r="13" spans="1:8" x14ac:dyDescent="0.25">
      <c r="A13" s="5"/>
      <c r="B13" s="9" t="s">
        <v>17</v>
      </c>
      <c r="C13" s="18">
        <v>376953404</v>
      </c>
      <c r="D13" s="18">
        <v>365471903</v>
      </c>
      <c r="E13" s="10">
        <v>370903677</v>
      </c>
      <c r="F13" s="17">
        <v>362113621</v>
      </c>
      <c r="G13" s="11">
        <v>-2.3699026310812228E-2</v>
      </c>
      <c r="H13" s="11">
        <v>-1.3943567841512563E-2</v>
      </c>
    </row>
    <row r="14" spans="1:8" ht="15.75" x14ac:dyDescent="0.25">
      <c r="A14" s="5"/>
      <c r="B14" s="5" t="s">
        <v>18</v>
      </c>
      <c r="C14" s="20">
        <v>348668176</v>
      </c>
      <c r="D14" s="20">
        <v>323372345</v>
      </c>
      <c r="E14" s="12">
        <v>339737598</v>
      </c>
      <c r="F14" s="94">
        <v>346406439</v>
      </c>
      <c r="G14" s="13">
        <v>1.9629387619323781E-2</v>
      </c>
      <c r="H14" s="13">
        <v>-9.8196063277845892E-3</v>
      </c>
    </row>
    <row r="15" spans="1:8" x14ac:dyDescent="0.25">
      <c r="A15" s="5"/>
      <c r="B15" s="9" t="s">
        <v>19</v>
      </c>
      <c r="C15" s="18">
        <v>365104722</v>
      </c>
      <c r="D15" s="18">
        <v>381451071</v>
      </c>
      <c r="E15" s="10">
        <v>370487128</v>
      </c>
      <c r="F15" s="17"/>
      <c r="G15" s="11" t="s">
        <v>26</v>
      </c>
      <c r="H15" s="11" t="s">
        <v>26</v>
      </c>
    </row>
    <row r="16" spans="1:8" x14ac:dyDescent="0.25">
      <c r="A16" s="5"/>
      <c r="B16" s="5" t="s">
        <v>20</v>
      </c>
      <c r="C16" s="35">
        <v>384348041</v>
      </c>
      <c r="D16" s="35">
        <v>355076308</v>
      </c>
      <c r="E16" s="14">
        <v>348272899</v>
      </c>
      <c r="G16" s="19" t="s">
        <v>26</v>
      </c>
      <c r="H16" s="19" t="s">
        <v>26</v>
      </c>
    </row>
    <row r="17" spans="1:8" x14ac:dyDescent="0.25">
      <c r="A17" s="5"/>
      <c r="B17" s="9" t="s">
        <v>21</v>
      </c>
      <c r="C17" s="18">
        <v>335301457</v>
      </c>
      <c r="D17" s="18">
        <v>340587528</v>
      </c>
      <c r="E17" s="10">
        <v>343892856</v>
      </c>
      <c r="F17" s="17"/>
      <c r="G17" s="11" t="s">
        <v>26</v>
      </c>
      <c r="H17" s="11" t="s">
        <v>26</v>
      </c>
    </row>
    <row r="18" spans="1:8" x14ac:dyDescent="0.25">
      <c r="A18" s="5"/>
      <c r="B18" s="5" t="s">
        <v>22</v>
      </c>
      <c r="C18" s="35">
        <v>345208017</v>
      </c>
      <c r="D18" s="35">
        <v>358449848</v>
      </c>
      <c r="E18" s="14">
        <v>348057892</v>
      </c>
      <c r="F18" s="19"/>
      <c r="G18" s="19" t="s">
        <v>26</v>
      </c>
      <c r="H18" s="19" t="s">
        <v>26</v>
      </c>
    </row>
    <row r="19" spans="1:8" ht="18" x14ac:dyDescent="0.25">
      <c r="A19" s="5"/>
      <c r="B19" s="5"/>
      <c r="C19" s="37"/>
      <c r="D19" s="37"/>
      <c r="E19" s="15"/>
      <c r="F19" s="5"/>
      <c r="G19" s="5"/>
      <c r="H19" s="5"/>
    </row>
    <row r="20" spans="1:8" ht="18" x14ac:dyDescent="0.25">
      <c r="A20" s="5"/>
      <c r="C20" s="1"/>
      <c r="D20" s="1"/>
      <c r="E20" s="15"/>
    </row>
    <row r="21" spans="1:8" x14ac:dyDescent="0.25">
      <c r="A21" s="5"/>
      <c r="B21" s="9" t="s">
        <v>23</v>
      </c>
      <c r="C21" s="17">
        <v>4156563144</v>
      </c>
      <c r="D21" s="17">
        <v>4170294131</v>
      </c>
      <c r="E21" s="17">
        <v>4176496830</v>
      </c>
      <c r="F21" s="17">
        <v>2738627124.7530236</v>
      </c>
      <c r="G21" s="11"/>
      <c r="H21" s="11"/>
    </row>
    <row r="22" spans="1:8" x14ac:dyDescent="0.25">
      <c r="A22" s="5"/>
      <c r="B22" s="2"/>
      <c r="C22" s="16"/>
      <c r="D22" s="16"/>
      <c r="E22" s="16"/>
      <c r="F22" s="16"/>
      <c r="G22" s="16"/>
      <c r="H22" s="16"/>
    </row>
    <row r="23" spans="1:8" x14ac:dyDescent="0.25">
      <c r="A23" s="5"/>
      <c r="B23" s="38" t="s">
        <v>87</v>
      </c>
      <c r="C23" s="3"/>
      <c r="D23" s="3"/>
      <c r="E23" s="3"/>
      <c r="F23" s="3"/>
      <c r="G23" s="3"/>
      <c r="H23" s="3"/>
    </row>
    <row r="24" spans="1:8" x14ac:dyDescent="0.25">
      <c r="B24" s="5"/>
      <c r="C24" s="5"/>
      <c r="D24" s="5"/>
      <c r="E24" s="5"/>
      <c r="F24" s="5"/>
      <c r="G24" s="5"/>
      <c r="H24" s="5"/>
    </row>
    <row r="25" spans="1:8" x14ac:dyDescent="0.25">
      <c r="A25" s="5"/>
      <c r="B25" s="5"/>
      <c r="C25" s="5"/>
      <c r="D25" s="5"/>
      <c r="E25" s="5"/>
      <c r="F25" s="5"/>
      <c r="G25" s="5"/>
      <c r="H25" s="5"/>
    </row>
    <row r="26" spans="1:8" x14ac:dyDescent="0.25">
      <c r="A26" s="5"/>
      <c r="B26" s="5"/>
      <c r="C26" s="5"/>
      <c r="D26" s="5"/>
      <c r="E26" s="5"/>
      <c r="F26" s="5"/>
      <c r="G26" s="5"/>
      <c r="H26" s="5"/>
    </row>
    <row r="27" spans="1:8" x14ac:dyDescent="0.25">
      <c r="A27" s="5"/>
      <c r="B27" s="5"/>
      <c r="C27" s="5"/>
      <c r="D27" s="5"/>
      <c r="E27" s="5"/>
      <c r="F27" s="5"/>
      <c r="G27" s="5"/>
      <c r="H27" s="5"/>
    </row>
    <row r="28" spans="1:8" x14ac:dyDescent="0.25">
      <c r="A28" s="5"/>
      <c r="B28" s="5"/>
      <c r="C28" s="5"/>
      <c r="D28" s="5"/>
      <c r="E28" s="5"/>
      <c r="F28" s="5"/>
      <c r="G28" s="5"/>
      <c r="H28" s="5"/>
    </row>
    <row r="29" spans="1:8" x14ac:dyDescent="0.25">
      <c r="A29" s="5"/>
      <c r="B29" s="5"/>
      <c r="C29" s="5"/>
      <c r="D29" s="5"/>
      <c r="E29" s="5"/>
      <c r="F29" s="5"/>
      <c r="G29" s="5"/>
      <c r="H29" s="5"/>
    </row>
    <row r="30" spans="1:8" x14ac:dyDescent="0.25">
      <c r="A30" s="5"/>
      <c r="B30" s="5"/>
      <c r="C30" s="5"/>
      <c r="D30" s="5"/>
      <c r="E30" s="5"/>
      <c r="F30" s="5"/>
      <c r="G30" s="5"/>
      <c r="H30" s="5"/>
    </row>
    <row r="31" spans="1:8" x14ac:dyDescent="0.25">
      <c r="A31" s="5"/>
      <c r="B31" s="5"/>
      <c r="C31" s="5"/>
      <c r="D31" s="5"/>
      <c r="E31" s="5"/>
      <c r="F31" s="5"/>
      <c r="G31" s="5"/>
      <c r="H31" s="5"/>
    </row>
    <row r="32" spans="1:8" x14ac:dyDescent="0.25">
      <c r="A32" s="5"/>
      <c r="B32" s="5"/>
      <c r="C32" s="5"/>
      <c r="D32" s="5"/>
      <c r="E32" s="5"/>
      <c r="F32" s="5"/>
      <c r="G32" s="5"/>
      <c r="H32" s="5"/>
    </row>
    <row r="33" spans="1:8" x14ac:dyDescent="0.25">
      <c r="A33" s="5"/>
      <c r="B33" s="5"/>
      <c r="C33" s="5"/>
      <c r="D33" s="5"/>
      <c r="E33" s="5"/>
      <c r="F33" s="5"/>
      <c r="G33" s="5"/>
      <c r="H33" s="5"/>
    </row>
    <row r="34" spans="1:8" x14ac:dyDescent="0.25">
      <c r="A34" s="5"/>
      <c r="B34" s="5"/>
      <c r="C34" s="5"/>
      <c r="D34" s="5"/>
      <c r="E34" s="5"/>
      <c r="F34" s="5"/>
      <c r="G34" s="5"/>
      <c r="H34" s="5"/>
    </row>
    <row r="35" spans="1:8" x14ac:dyDescent="0.25">
      <c r="A35" s="5"/>
      <c r="B35" s="5"/>
      <c r="C35" s="5"/>
      <c r="D35" s="5"/>
      <c r="E35" s="5"/>
      <c r="F35" s="5"/>
      <c r="G35" s="5"/>
      <c r="H35" s="5"/>
    </row>
    <row r="36" spans="1:8" x14ac:dyDescent="0.25">
      <c r="A36" s="5"/>
      <c r="B36" s="5"/>
      <c r="C36" s="5"/>
      <c r="D36" s="5"/>
      <c r="E36" s="5"/>
      <c r="F36" s="5"/>
      <c r="G36" s="5"/>
      <c r="H36" s="5"/>
    </row>
    <row r="37" spans="1:8" x14ac:dyDescent="0.25">
      <c r="A37" s="5"/>
      <c r="B37" s="5"/>
      <c r="C37" s="5"/>
      <c r="D37" s="5"/>
      <c r="E37" s="5"/>
      <c r="F37" s="5"/>
      <c r="G37" s="5"/>
      <c r="H37" s="5"/>
    </row>
    <row r="38" spans="1:8" x14ac:dyDescent="0.25">
      <c r="A38" s="5"/>
      <c r="B38" s="5"/>
      <c r="C38" s="5"/>
      <c r="D38" s="5"/>
      <c r="E38" s="5"/>
      <c r="F38" s="5"/>
      <c r="G38" s="5"/>
      <c r="H38" s="5"/>
    </row>
    <row r="39" spans="1:8" x14ac:dyDescent="0.25">
      <c r="A39" s="5"/>
      <c r="B39" s="5"/>
      <c r="C39" s="5"/>
      <c r="D39" s="5"/>
      <c r="E39" s="5"/>
      <c r="F39" s="5"/>
      <c r="G39" s="5"/>
      <c r="H39" s="5"/>
    </row>
    <row r="40" spans="1:8" x14ac:dyDescent="0.25">
      <c r="A40" s="5"/>
      <c r="B40" s="5"/>
      <c r="C40" s="5"/>
      <c r="D40" s="5"/>
      <c r="E40" s="5"/>
      <c r="F40" s="5"/>
      <c r="G40" s="5"/>
      <c r="H40" s="5"/>
    </row>
    <row r="41" spans="1:8" x14ac:dyDescent="0.25">
      <c r="A41" s="5"/>
      <c r="B41" s="5"/>
      <c r="C41" s="5"/>
      <c r="D41" s="5"/>
      <c r="E41" s="5"/>
      <c r="F41" s="5"/>
      <c r="G41" s="5"/>
      <c r="H41" s="5"/>
    </row>
    <row r="42" spans="1:8" x14ac:dyDescent="0.25">
      <c r="A42" s="5"/>
      <c r="B42" s="5"/>
      <c r="C42" s="5"/>
      <c r="D42" s="5"/>
      <c r="E42" s="5"/>
      <c r="F42" s="5"/>
      <c r="G42" s="5"/>
      <c r="H42" s="5"/>
    </row>
    <row r="43" spans="1:8" x14ac:dyDescent="0.25">
      <c r="A43" s="5"/>
      <c r="B43" s="5"/>
      <c r="C43" s="5"/>
      <c r="D43" s="5"/>
      <c r="E43" s="5"/>
      <c r="F43" s="5"/>
      <c r="G43" s="5"/>
      <c r="H43" s="5"/>
    </row>
    <row r="44" spans="1:8" x14ac:dyDescent="0.25">
      <c r="A44" s="5"/>
      <c r="B44" s="5"/>
      <c r="C44" s="5"/>
      <c r="D44" s="5"/>
      <c r="E44" s="5"/>
      <c r="F44" s="5"/>
      <c r="G44" s="5"/>
      <c r="H44" s="5"/>
    </row>
    <row r="45" spans="1:8" x14ac:dyDescent="0.25">
      <c r="A45" s="5"/>
      <c r="B45" s="5"/>
      <c r="C45" s="5"/>
      <c r="D45" s="5"/>
      <c r="E45" s="5"/>
      <c r="F45" s="5"/>
      <c r="G45" s="5"/>
      <c r="H45" s="5"/>
    </row>
    <row r="46" spans="1:8" x14ac:dyDescent="0.25">
      <c r="A46" s="5"/>
      <c r="B46" s="5"/>
      <c r="C46" s="5"/>
      <c r="D46" s="5"/>
      <c r="E46" s="5"/>
      <c r="F46" s="5"/>
      <c r="G46" s="5"/>
      <c r="H46" s="5"/>
    </row>
    <row r="47" spans="1:8" x14ac:dyDescent="0.25">
      <c r="A47" s="5"/>
      <c r="B47" s="5"/>
      <c r="C47" s="5"/>
      <c r="D47" s="5"/>
      <c r="E47" s="5"/>
      <c r="F47" s="5"/>
      <c r="G47" s="5"/>
      <c r="H47" s="5"/>
    </row>
    <row r="48" spans="1:8" x14ac:dyDescent="0.25">
      <c r="A48" s="5"/>
      <c r="B48" s="5"/>
      <c r="C48" s="5"/>
      <c r="D48" s="5"/>
      <c r="E48" s="5"/>
      <c r="F48" s="5"/>
      <c r="G48" s="5"/>
      <c r="H48" s="5"/>
    </row>
    <row r="49" spans="1:8" x14ac:dyDescent="0.25">
      <c r="A49" s="5"/>
      <c r="B49" s="5"/>
      <c r="C49" s="5"/>
      <c r="D49" s="5"/>
      <c r="E49" s="5"/>
      <c r="F49" s="5"/>
      <c r="G49" s="5"/>
      <c r="H49" s="5"/>
    </row>
    <row r="50" spans="1:8" x14ac:dyDescent="0.25">
      <c r="A50" s="8"/>
      <c r="B50" s="8"/>
      <c r="C50" s="8"/>
      <c r="D50" s="8"/>
      <c r="E50" s="8"/>
      <c r="F50" s="8"/>
      <c r="G50" s="8"/>
      <c r="H50" s="8"/>
    </row>
    <row r="51" spans="1:8" x14ac:dyDescent="0.25">
      <c r="A51" s="8"/>
      <c r="B51" s="8"/>
      <c r="C51" s="8"/>
      <c r="D51" s="8"/>
      <c r="E51" s="8"/>
      <c r="F51" s="8"/>
      <c r="G51" s="8"/>
      <c r="H51" s="8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August 2024 Collections Summary</vt:lpstr>
      <vt:lpstr>August 2024 Gallons Summary</vt:lpstr>
      <vt:lpstr>Augst 2024 G &amp; D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Willis, Casandra</dc:creator>
  <cp:lastModifiedBy>Hallford, Nicole</cp:lastModifiedBy>
  <dcterms:created xsi:type="dcterms:W3CDTF">2024-02-26T22:44:01Z</dcterms:created>
  <dcterms:modified xsi:type="dcterms:W3CDTF">2024-11-05T16:37:28Z</dcterms:modified>
</cp:coreProperties>
</file>