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5257A4B1-0AEC-4BD7-8494-26A2E89C371A}" xr6:coauthVersionLast="47" xr6:coauthVersionMax="47" xr10:uidLastSave="{00000000-0000-0000-0000-000000000000}"/>
  <bookViews>
    <workbookView xWindow="1275" yWindow="960" windowWidth="21600" windowHeight="11715" activeTab="1" xr2:uid="{DD8B6685-F534-4B7E-9252-F2BF3EF36B36}"/>
  </bookViews>
  <sheets>
    <sheet name="August 2025 Collections Summary" sheetId="1" r:id="rId1"/>
    <sheet name="August 2025 Gallons Summary" sheetId="2" r:id="rId2"/>
    <sheet name="August 2025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G57" i="2" s="1"/>
  <c r="I56" i="2"/>
  <c r="I58" i="2" s="1"/>
  <c r="E56" i="2"/>
  <c r="E58" i="2" s="1"/>
  <c r="C56" i="2"/>
  <c r="G56" i="2" s="1"/>
  <c r="G58" i="2" s="1"/>
  <c r="I51" i="2"/>
  <c r="E51" i="2"/>
  <c r="C51" i="2"/>
  <c r="G51" i="2" s="1"/>
  <c r="I50" i="2"/>
  <c r="I52" i="2" s="1"/>
  <c r="E50" i="2"/>
  <c r="E52" i="2" s="1"/>
  <c r="C50" i="2"/>
  <c r="G50" i="2" s="1"/>
  <c r="G52" i="2" s="1"/>
  <c r="H45" i="2"/>
  <c r="F45" i="2"/>
  <c r="D45" i="2"/>
  <c r="H43" i="2"/>
  <c r="D43" i="2"/>
  <c r="B43" i="2"/>
  <c r="F43" i="2" s="1"/>
  <c r="H42" i="2"/>
  <c r="D42" i="2"/>
  <c r="B42" i="2"/>
  <c r="F42" i="2" s="1"/>
  <c r="H41" i="2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I37" i="2" s="1"/>
  <c r="I40" i="2" s="1"/>
  <c r="I46" i="2" s="1"/>
  <c r="D33" i="2"/>
  <c r="E37" i="2" s="1"/>
  <c r="E40" i="2" s="1"/>
  <c r="E46" i="2" s="1"/>
  <c r="B33" i="2"/>
  <c r="C37" i="2" s="1"/>
  <c r="I32" i="2"/>
  <c r="E32" i="2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I28" i="2" s="1"/>
  <c r="D19" i="2"/>
  <c r="E28" i="2" s="1"/>
  <c r="B19" i="2"/>
  <c r="C28" i="2" s="1"/>
  <c r="G28" i="2" s="1"/>
  <c r="H15" i="2"/>
  <c r="D15" i="2"/>
  <c r="B15" i="2"/>
  <c r="F15" i="2" s="1"/>
  <c r="H13" i="2"/>
  <c r="I14" i="2" s="1"/>
  <c r="I16" i="2" s="1"/>
  <c r="D13" i="2"/>
  <c r="E14" i="2" s="1"/>
  <c r="E16" i="2" s="1"/>
  <c r="B13" i="2"/>
  <c r="C14" i="2" s="1"/>
  <c r="C16" i="2" s="1"/>
  <c r="H8" i="2"/>
  <c r="D8" i="2"/>
  <c r="B8" i="2"/>
  <c r="F8" i="2" s="1"/>
  <c r="H7" i="2"/>
  <c r="I9" i="2" s="1"/>
  <c r="D7" i="2"/>
  <c r="E9" i="2" s="1"/>
  <c r="B7" i="2"/>
  <c r="F7" i="2" s="1"/>
  <c r="G9" i="2" s="1"/>
  <c r="I5" i="2"/>
  <c r="I11" i="2" s="1"/>
  <c r="I17" i="2" s="1"/>
  <c r="E5" i="2"/>
  <c r="E11" i="2" s="1"/>
  <c r="E17" i="2" s="1"/>
  <c r="E30" i="2" s="1"/>
  <c r="E48" i="2" s="1"/>
  <c r="E54" i="2" s="1"/>
  <c r="C5" i="2"/>
  <c r="B7" i="1"/>
  <c r="D7" i="1" s="1"/>
  <c r="D11" i="1" s="1"/>
  <c r="C7" i="1"/>
  <c r="E7" i="1"/>
  <c r="B8" i="1"/>
  <c r="C8" i="1"/>
  <c r="C11" i="1" s="1"/>
  <c r="C21" i="1" s="1"/>
  <c r="C26" i="1" s="1"/>
  <c r="C35" i="1" s="1"/>
  <c r="D8" i="1"/>
  <c r="E8" i="1"/>
  <c r="E11" i="1"/>
  <c r="B13" i="1"/>
  <c r="D13" i="1" s="1"/>
  <c r="C13" i="1"/>
  <c r="E13" i="1"/>
  <c r="B14" i="1"/>
  <c r="C14" i="1"/>
  <c r="C19" i="1" s="1"/>
  <c r="D14" i="1"/>
  <c r="E14" i="1"/>
  <c r="B15" i="1"/>
  <c r="C15" i="1"/>
  <c r="D15" i="1"/>
  <c r="E15" i="1"/>
  <c r="E19" i="1" s="1"/>
  <c r="B16" i="1"/>
  <c r="C16" i="1"/>
  <c r="D16" i="1"/>
  <c r="E16" i="1"/>
  <c r="B17" i="1"/>
  <c r="D17" i="1" s="1"/>
  <c r="C17" i="1"/>
  <c r="E17" i="1"/>
  <c r="B23" i="1"/>
  <c r="D23" i="1" s="1"/>
  <c r="C23" i="1"/>
  <c r="E23" i="1"/>
  <c r="B24" i="1"/>
  <c r="D24" i="1" s="1"/>
  <c r="C24" i="1"/>
  <c r="E24" i="1"/>
  <c r="B29" i="1"/>
  <c r="D29" i="1" s="1"/>
  <c r="C29" i="1"/>
  <c r="E29" i="1"/>
  <c r="B30" i="1"/>
  <c r="C30" i="1"/>
  <c r="D30" i="1"/>
  <c r="E30" i="1"/>
  <c r="B32" i="1"/>
  <c r="D32" i="1" s="1"/>
  <c r="C32" i="1"/>
  <c r="E32" i="1"/>
  <c r="I30" i="2" l="1"/>
  <c r="I48" i="2" s="1"/>
  <c r="I54" i="2" s="1"/>
  <c r="C9" i="2"/>
  <c r="C11" i="2" s="1"/>
  <c r="C17" i="2" s="1"/>
  <c r="C30" i="2" s="1"/>
  <c r="C48" i="2" s="1"/>
  <c r="C54" i="2" s="1"/>
  <c r="C40" i="2"/>
  <c r="C46" i="2" s="1"/>
  <c r="B45" i="2"/>
  <c r="F13" i="2"/>
  <c r="G14" i="2" s="1"/>
  <c r="G16" i="2" s="1"/>
  <c r="F33" i="2"/>
  <c r="G37" i="2" s="1"/>
  <c r="G40" i="2" s="1"/>
  <c r="G46" i="2" s="1"/>
  <c r="C52" i="2"/>
  <c r="C58" i="2"/>
  <c r="G5" i="2"/>
  <c r="G11" i="2" s="1"/>
  <c r="F19" i="2"/>
  <c r="D19" i="1"/>
  <c r="E21" i="1"/>
  <c r="E26" i="1" s="1"/>
  <c r="E35" i="1" s="1"/>
  <c r="D21" i="1"/>
  <c r="D26" i="1" s="1"/>
  <c r="D35" i="1" s="1"/>
  <c r="B19" i="1"/>
  <c r="B11" i="1"/>
  <c r="B21" i="1" s="1"/>
  <c r="B26" i="1" s="1"/>
  <c r="B35" i="1" s="1"/>
  <c r="G17" i="2" l="1"/>
  <c r="G30" i="2" s="1"/>
  <c r="G48" i="2" s="1"/>
  <c r="G54" i="2" s="1"/>
</calcChain>
</file>

<file path=xl/sharedStrings.xml><?xml version="1.0" encoding="utf-8"?>
<sst xmlns="http://schemas.openxmlformats.org/spreadsheetml/2006/main" count="136" uniqueCount="88">
  <si>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</si>
  <si>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</si>
  <si>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</si>
  <si>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</si>
  <si>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</si>
  <si>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</si>
  <si>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</si>
  <si>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</si>
  <si>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</si>
  <si>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</si>
  <si>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</si>
  <si>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</si>
  <si>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</si>
  <si>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</si>
  <si>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</si>
  <si>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</si>
  <si>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</si>
  <si>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</si>
  <si>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</si>
  <si>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</si>
  <si>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</si>
  <si>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</si>
  <si>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</si>
  <si>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</si>
  <si>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</si>
  <si>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</si>
  <si>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</si>
  <si>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</si>
  <si>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</si>
  <si>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</si>
  <si>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</si>
  <si>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</si>
  <si>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</si>
  <si>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</si>
  <si>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</si>
  <si>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</si>
  <si>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</si>
  <si>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</si>
  <si>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</si>
  <si>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</si>
  <si>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</si>
  <si>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</si>
  <si>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</si>
  <si>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</si>
  <si>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</si>
  <si>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</si>
  <si>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</si>
  <si>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</si>
  <si>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</si>
  <si>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</si>
  <si>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</si>
  <si>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</si>
  <si>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</si>
  <si>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</si>
  <si>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</si>
  <si>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</si>
  <si>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</si>
  <si>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</si>
  <si>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</si>
  <si>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</si>
  <si>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</si>
  <si>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</si>
  <si>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</si>
  <si>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</si>
  <si>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</si>
  <si>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</si>
  <si>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</si>
  <si>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</si>
  <si>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</si>
  <si>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</si>
  <si>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</si>
  <si>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NET AVIATION TAXED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</si>
  <si>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</si>
  <si>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</si>
  <si>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</si>
  <si>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</si>
  <si>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</si>
  <si>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</si>
  <si>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</si>
  <si>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</si>
  <si>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 xml:space="preserve">  S/F (DIESEL) HWY REFUNDS</t>
  </si>
  <si>
    <t>REFUNDS(HWY) - GASOLINE</t>
  </si>
  <si>
    <t>REFUNDS - SPECIAL FUEL</t>
  </si>
  <si>
    <t>REFUNDS(HWY) - SPECIAL FUEL</t>
  </si>
  <si>
    <t>AUGUST 2025</t>
  </si>
  <si>
    <t>AUGUST 2024</t>
  </si>
  <si>
    <t>ABOVE RECORDS COMPILED FROM MOTOR FUEL LICENSEE RECORDS OF THE MISSOURI DEPARTMENT OF REVENUE, TAXATION BUREAU, BY ISABELLA WESTERMAN, SEPTEMBER 19, 2025.</t>
  </si>
  <si>
    <t>ABOVE FIGURES COMPILED FROM MOTOR FUEL LICENSEE RECORDS OF THE MISSOURI DEPARTMENT OF REVENUE, TAXATION DIVISION, BY ISABELLA WESTERMAN, SEPTEMBER 19,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</si>
</sst>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rgb="FFFFFFCC"/>
        <bgColor indexed="35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Continuous"/>
    </xf>
    <xf numFmtId="0" fontId="8" fillId="5" borderId="8" xfId="0" applyFont="1" applyFill="1" applyBorder="1" applyAlignment="1">
      <alignment vertical="center"/>
    </xf>
    <xf numFmtId="8" fontId="4" fillId="6" borderId="8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left" vertical="center"/>
    </xf>
    <xf numFmtId="8" fontId="4" fillId="8" borderId="9" xfId="0" applyNumberFormat="1" applyFont="1" applyFill="1" applyBorder="1" applyAlignment="1">
      <alignment horizontal="right" vertical="center"/>
    </xf>
    <xf numFmtId="8" fontId="4" fillId="6" borderId="7" xfId="0" applyNumberFormat="1" applyFont="1" applyFill="1" applyBorder="1" applyAlignment="1">
      <alignment horizontal="right" vertical="center"/>
    </xf>
    <xf numFmtId="8" fontId="4" fillId="8" borderId="8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8" fontId="8" fillId="7" borderId="18" xfId="0" applyNumberFormat="1" applyFont="1" applyFill="1" applyBorder="1" applyAlignment="1">
      <alignment horizontal="left" vertical="center"/>
    </xf>
    <xf numFmtId="8" fontId="8" fillId="7" borderId="19" xfId="0" applyNumberFormat="1" applyFont="1" applyFill="1" applyBorder="1" applyAlignment="1">
      <alignment horizontal="right" vertical="center"/>
    </xf>
    <xf numFmtId="8" fontId="8" fillId="7" borderId="2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3" fillId="9" borderId="0" xfId="0" applyFont="1" applyFill="1" applyAlignment="1">
      <alignment horizontal="centerContinuous" vertical="center" readingOrder="1"/>
    </xf>
    <xf numFmtId="0" fontId="2" fillId="9" borderId="0" xfId="0" applyFont="1" applyFill="1" applyAlignment="1">
      <alignment horizontal="centerContinuous" vertical="center" readingOrder="1"/>
    </xf>
    <xf numFmtId="0" fontId="4" fillId="9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RFILE02\shared\Tax\BTS\fuelbond\Excel\2025%20Highway%20Reports\HWYCOL%20JUL%20-%20SEP.xls" TargetMode="External"/><Relationship Id="rId1" Type="http://schemas.openxmlformats.org/officeDocument/2006/relationships/externalLinkPath" Target="file:///S:\Tax\BTS\fuelbond\Excel\2025%20Highway%20Reports\HWYCOL%20JUL%20-%20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4%20Highway%20Reports\HWYCOL%20JUL%20-%20SEP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GAL3.xls" TargetMode="External"/><Relationship Id="rId1" Type="http://schemas.openxmlformats.org/officeDocument/2006/relationships/externalLinkPath" Target="file:///S:\Tax\BTS\fuelbond\Excel\2025%20Highway%20Reports\HWYGAL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GAL3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025"/>
      <sheetName val="9% AUG"/>
      <sheetName val="295% AUG"/>
      <sheetName val="17% AUG"/>
      <sheetName val="SUM AUG 2025"/>
      <sheetName val="9% SEP"/>
      <sheetName val="295% SEP"/>
      <sheetName val="17% SEP"/>
      <sheetName val="SUM SEP 2025"/>
    </sheetNames>
    <sheetDataSet>
      <sheetData sheetId="0"/>
      <sheetData sheetId="1"/>
      <sheetData sheetId="2"/>
      <sheetData sheetId="3">
        <row r="7">
          <cell r="D7">
            <v>513142389.35000002</v>
          </cell>
        </row>
        <row r="8">
          <cell r="D8">
            <v>151383700.78</v>
          </cell>
        </row>
        <row r="13">
          <cell r="D13">
            <v>-7301558.8600000003</v>
          </cell>
        </row>
        <row r="14">
          <cell r="D14">
            <v>-242022.43</v>
          </cell>
        </row>
        <row r="15">
          <cell r="D15">
            <v>-6057178.8600000003</v>
          </cell>
        </row>
        <row r="16">
          <cell r="D16">
            <v>-8902.9</v>
          </cell>
        </row>
        <row r="17">
          <cell r="D17">
            <v>-4050.97</v>
          </cell>
        </row>
        <row r="23">
          <cell r="D23">
            <v>189677.37</v>
          </cell>
        </row>
        <row r="24">
          <cell r="D24">
            <v>-13004243.07</v>
          </cell>
        </row>
        <row r="29">
          <cell r="D29">
            <v>128413.25</v>
          </cell>
        </row>
        <row r="30">
          <cell r="D30">
            <v>-1866.12</v>
          </cell>
        </row>
        <row r="32">
          <cell r="D32">
            <v>3421345.3600000003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31716</v>
          </cell>
        </row>
        <row r="30">
          <cell r="B30">
            <v>-291.69</v>
          </cell>
        </row>
      </sheetData>
      <sheetData sheetId="5">
        <row r="7">
          <cell r="B7">
            <v>86962310.409999996</v>
          </cell>
        </row>
        <row r="8">
          <cell r="B8">
            <v>25348717.550000001</v>
          </cell>
        </row>
        <row r="13">
          <cell r="B13">
            <v>-752380.95</v>
          </cell>
        </row>
        <row r="14">
          <cell r="B14">
            <v>-451886.38</v>
          </cell>
        </row>
        <row r="15">
          <cell r="B15">
            <v>-419234.66</v>
          </cell>
        </row>
        <row r="16">
          <cell r="B16">
            <v>-29953.09</v>
          </cell>
        </row>
        <row r="17">
          <cell r="B17">
            <v>-240.76</v>
          </cell>
        </row>
        <row r="23">
          <cell r="B23">
            <v>40026.049999999996</v>
          </cell>
        </row>
        <row r="24">
          <cell r="B24">
            <v>-4667368.5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87934</v>
          </cell>
        </row>
        <row r="8">
          <cell r="B8">
            <v>21269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45% JUL"/>
      <sheetName val="11% JUL"/>
      <sheetName val="SUM JUL 2024"/>
      <sheetName val="9% AUG"/>
      <sheetName val="27% AUG"/>
      <sheetName val="11% AUG"/>
      <sheetName val="SUM AUG 2024"/>
      <sheetName val="9% SEP"/>
      <sheetName val="27% SEP"/>
      <sheetName val="11% SEP"/>
      <sheetName val="SUM SEP 2024"/>
      <sheetName val="SUM SEP 2023"/>
    </sheetNames>
    <sheetDataSet>
      <sheetData sheetId="0" refreshError="1"/>
      <sheetData sheetId="1" refreshError="1"/>
      <sheetData sheetId="2" refreshError="1"/>
      <sheetData sheetId="3">
        <row r="7">
          <cell r="B7">
            <v>67709605.390000001</v>
          </cell>
        </row>
      </sheetData>
      <sheetData sheetId="4" refreshError="1"/>
      <sheetData sheetId="5" refreshError="1"/>
      <sheetData sheetId="6" refreshError="1"/>
      <sheetData sheetId="7">
        <row r="7">
          <cell r="B7">
            <v>75505595.319999993</v>
          </cell>
          <cell r="D7">
            <v>509021402.48000002</v>
          </cell>
        </row>
        <row r="8">
          <cell r="B8">
            <v>25477650.460000001</v>
          </cell>
          <cell r="D8">
            <v>197491938.96000001</v>
          </cell>
        </row>
        <row r="13">
          <cell r="B13">
            <v>-714782.60000000009</v>
          </cell>
          <cell r="D13">
            <v>-2962257.7650000001</v>
          </cell>
        </row>
        <row r="14">
          <cell r="B14">
            <v>-276297.90000000002</v>
          </cell>
          <cell r="D14">
            <v>-686237.53</v>
          </cell>
        </row>
        <row r="15">
          <cell r="B15">
            <v>-706794.96</v>
          </cell>
          <cell r="D15">
            <v>-4784653.17</v>
          </cell>
        </row>
        <row r="16">
          <cell r="B16">
            <v>-30721.01</v>
          </cell>
          <cell r="D16">
            <v>-837470.84</v>
          </cell>
        </row>
        <row r="17">
          <cell r="B17">
            <v>-50.21</v>
          </cell>
          <cell r="D17">
            <v>-3458.39</v>
          </cell>
        </row>
        <row r="23">
          <cell r="B23">
            <v>48184.07</v>
          </cell>
          <cell r="D23">
            <v>265799.99</v>
          </cell>
        </row>
        <row r="24">
          <cell r="B24">
            <v>-5113571.74</v>
          </cell>
          <cell r="D24">
            <v>-16895446.289999999</v>
          </cell>
        </row>
        <row r="29">
          <cell r="B29">
            <v>29351</v>
          </cell>
          <cell r="D29">
            <v>136296</v>
          </cell>
        </row>
        <row r="30">
          <cell r="B30">
            <v>0</v>
          </cell>
          <cell r="D30">
            <v>-3037.6</v>
          </cell>
        </row>
        <row r="32">
          <cell r="B32">
            <v>124165.36</v>
          </cell>
          <cell r="D32">
            <v>2417537.88</v>
          </cell>
        </row>
      </sheetData>
      <sheetData sheetId="8" refreshError="1"/>
      <sheetData sheetId="9" refreshError="1"/>
      <sheetData sheetId="10" refreshError="1"/>
      <sheetData sheetId="11">
        <row r="7">
          <cell r="B7">
            <v>77664037.939999998</v>
          </cell>
        </row>
      </sheetData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5"/>
      <sheetName val="9% AUG"/>
      <sheetName val="295% AUG"/>
      <sheetName val="17% AUG"/>
      <sheetName val="SUM AUG 25"/>
      <sheetName val="9% SEP"/>
      <sheetName val="295% SEP"/>
      <sheetName val="17% SEP"/>
      <sheetName val="SUM SEP 25"/>
    </sheetNames>
    <sheetDataSet>
      <sheetData sheetId="0"/>
      <sheetData sheetId="1"/>
      <sheetData sheetId="2"/>
      <sheetData sheetId="3">
        <row r="5">
          <cell r="G5">
            <v>2080893004</v>
          </cell>
        </row>
        <row r="7">
          <cell r="F7">
            <v>120015416</v>
          </cell>
        </row>
        <row r="8">
          <cell r="F8">
            <v>0</v>
          </cell>
        </row>
        <row r="13">
          <cell r="F13">
            <v>916385</v>
          </cell>
        </row>
        <row r="15">
          <cell r="F15">
            <v>57305163</v>
          </cell>
        </row>
        <row r="19">
          <cell r="F19">
            <v>2056040</v>
          </cell>
        </row>
        <row r="20">
          <cell r="F20">
            <v>0</v>
          </cell>
        </row>
        <row r="21">
          <cell r="F21">
            <v>2538</v>
          </cell>
        </row>
        <row r="22">
          <cell r="F22">
            <v>981382</v>
          </cell>
        </row>
        <row r="23">
          <cell r="F23">
            <v>2809042</v>
          </cell>
        </row>
        <row r="24">
          <cell r="F24">
            <v>17875623</v>
          </cell>
        </row>
        <row r="25">
          <cell r="F25">
            <v>3318186</v>
          </cell>
        </row>
        <row r="26">
          <cell r="F26">
            <v>3226966</v>
          </cell>
        </row>
        <row r="28">
          <cell r="G28">
            <v>30269777</v>
          </cell>
        </row>
        <row r="32">
          <cell r="G32">
            <v>756251768</v>
          </cell>
        </row>
        <row r="33">
          <cell r="F33">
            <v>45097635</v>
          </cell>
        </row>
        <row r="34">
          <cell r="F34">
            <v>189991</v>
          </cell>
        </row>
        <row r="35">
          <cell r="F35">
            <v>0</v>
          </cell>
        </row>
        <row r="36">
          <cell r="F36">
            <v>138476641</v>
          </cell>
        </row>
        <row r="38">
          <cell r="F38">
            <v>10821787</v>
          </cell>
        </row>
        <row r="41">
          <cell r="F41">
            <v>22433995</v>
          </cell>
        </row>
        <row r="42">
          <cell r="F42">
            <v>118705</v>
          </cell>
        </row>
        <row r="43">
          <cell r="F43">
            <v>15004</v>
          </cell>
        </row>
        <row r="45">
          <cell r="F45">
            <v>22555579</v>
          </cell>
        </row>
        <row r="50">
          <cell r="G50">
            <v>702509</v>
          </cell>
        </row>
        <row r="51">
          <cell r="G51">
            <v>-48163862</v>
          </cell>
        </row>
        <row r="56">
          <cell r="G56">
            <v>1428346</v>
          </cell>
        </row>
        <row r="57">
          <cell r="G57">
            <v>-20735</v>
          </cell>
        </row>
      </sheetData>
      <sheetData sheetId="4">
        <row r="5">
          <cell r="C5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352756</v>
          </cell>
        </row>
        <row r="57">
          <cell r="C57">
            <v>-3241</v>
          </cell>
        </row>
      </sheetData>
      <sheetData sheetId="5">
        <row r="5">
          <cell r="C5">
            <v>323733952</v>
          </cell>
        </row>
        <row r="7">
          <cell r="B7">
            <v>19530283</v>
          </cell>
        </row>
        <row r="8">
          <cell r="B8">
            <v>0</v>
          </cell>
        </row>
        <row r="13">
          <cell r="B13">
            <v>162155</v>
          </cell>
        </row>
        <row r="15">
          <cell r="B15">
            <v>8987431</v>
          </cell>
        </row>
        <row r="19">
          <cell r="B19">
            <v>266085</v>
          </cell>
        </row>
        <row r="20">
          <cell r="B20">
            <v>0</v>
          </cell>
        </row>
        <row r="21">
          <cell r="B21">
            <v>113</v>
          </cell>
        </row>
        <row r="22">
          <cell r="B22">
            <v>52878</v>
          </cell>
        </row>
        <row r="23">
          <cell r="B23">
            <v>882575</v>
          </cell>
        </row>
        <row r="24">
          <cell r="B24">
            <v>1016763</v>
          </cell>
        </row>
        <row r="25">
          <cell r="B25">
            <v>332030</v>
          </cell>
        </row>
        <row r="26">
          <cell r="B26">
            <v>6025152</v>
          </cell>
        </row>
        <row r="32">
          <cell r="C32">
            <v>118582671</v>
          </cell>
        </row>
        <row r="33">
          <cell r="B33">
            <v>7392449</v>
          </cell>
        </row>
        <row r="34">
          <cell r="B34">
            <v>25617</v>
          </cell>
        </row>
        <row r="35">
          <cell r="B35">
            <v>0</v>
          </cell>
        </row>
        <row r="36">
          <cell r="B36">
            <v>23516952</v>
          </cell>
        </row>
        <row r="38">
          <cell r="B38">
            <v>1614776</v>
          </cell>
        </row>
        <row r="41">
          <cell r="B41">
            <v>1421134</v>
          </cell>
        </row>
        <row r="42">
          <cell r="B42">
            <v>399375</v>
          </cell>
        </row>
        <row r="43">
          <cell r="B43">
            <v>816</v>
          </cell>
        </row>
        <row r="50">
          <cell r="C50">
            <v>135681</v>
          </cell>
        </row>
        <row r="51">
          <cell r="C51">
            <v>-15821588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517259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125112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>
        <row r="45">
          <cell r="B45">
            <v>1821325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45% JUL"/>
      <sheetName val="11% JUL"/>
      <sheetName val="SUM JUL 24"/>
      <sheetName val="9% AUG"/>
      <sheetName val="27% AUG"/>
      <sheetName val="11% AUG"/>
      <sheetName val="SUM AUG 24"/>
      <sheetName val="9% SEP"/>
      <sheetName val="27% SEP"/>
      <sheetName val="11% SEP"/>
      <sheetName val="SUM SEP 24"/>
      <sheetName val="SUM JUL 23"/>
    </sheetNames>
    <sheetDataSet>
      <sheetData sheetId="0"/>
      <sheetData sheetId="1"/>
      <sheetData sheetId="2"/>
      <sheetData sheetId="3">
        <row r="5">
          <cell r="C5">
            <v>302313246</v>
          </cell>
        </row>
      </sheetData>
      <sheetData sheetId="4"/>
      <sheetData sheetId="5"/>
      <sheetData sheetId="6"/>
      <sheetData sheetId="7">
        <row r="5">
          <cell r="C5">
            <v>305955905</v>
          </cell>
          <cell r="G5">
            <v>2240564551.181818</v>
          </cell>
        </row>
        <row r="7">
          <cell r="B7">
            <v>17266643</v>
          </cell>
          <cell r="F7">
            <v>125432747</v>
          </cell>
        </row>
        <row r="8">
          <cell r="B8">
            <v>0</v>
          </cell>
          <cell r="F8">
            <v>0</v>
          </cell>
        </row>
        <row r="13">
          <cell r="B13">
            <v>116386</v>
          </cell>
          <cell r="F13">
            <v>1451898</v>
          </cell>
        </row>
        <row r="15">
          <cell r="B15">
            <v>8528405</v>
          </cell>
          <cell r="F15">
            <v>61616466.497811139</v>
          </cell>
        </row>
        <row r="19">
          <cell r="B19">
            <v>243015</v>
          </cell>
          <cell r="F19">
            <v>2114847.2653061226</v>
          </cell>
        </row>
        <row r="20">
          <cell r="B20">
            <v>0</v>
          </cell>
          <cell r="F20">
            <v>0</v>
          </cell>
        </row>
        <row r="21">
          <cell r="B21">
            <v>446</v>
          </cell>
          <cell r="F21">
            <v>2247.5714285714284</v>
          </cell>
        </row>
        <row r="22">
          <cell r="B22">
            <v>141780</v>
          </cell>
          <cell r="F22">
            <v>1230583.530612245</v>
          </cell>
        </row>
        <row r="23">
          <cell r="B23">
            <v>641227</v>
          </cell>
          <cell r="F23">
            <v>1451380.387755102</v>
          </cell>
        </row>
        <row r="24">
          <cell r="B24">
            <v>1511916</v>
          </cell>
          <cell r="F24">
            <v>5875188.2448979598</v>
          </cell>
        </row>
        <row r="25">
          <cell r="B25">
            <v>146622</v>
          </cell>
          <cell r="F25">
            <v>1184126.1224489796</v>
          </cell>
        </row>
        <row r="26">
          <cell r="B26">
            <v>3683972</v>
          </cell>
          <cell r="F26">
            <v>9830213.1999999993</v>
          </cell>
        </row>
        <row r="32">
          <cell r="C32">
            <v>125919003</v>
          </cell>
          <cell r="G32">
            <v>1036647964.823992</v>
          </cell>
        </row>
        <row r="33">
          <cell r="B33">
            <v>5296276</v>
          </cell>
          <cell r="F33">
            <v>48088565</v>
          </cell>
        </row>
        <row r="34">
          <cell r="B34">
            <v>27598</v>
          </cell>
          <cell r="F34">
            <v>338971</v>
          </cell>
        </row>
        <row r="35">
          <cell r="B35">
            <v>0</v>
          </cell>
          <cell r="F35">
            <v>0</v>
          </cell>
        </row>
        <row r="36">
          <cell r="B36">
            <v>24353908</v>
          </cell>
          <cell r="F36">
            <v>175805973</v>
          </cell>
        </row>
        <row r="38">
          <cell r="B38">
            <v>1722022</v>
          </cell>
          <cell r="F38">
            <v>14806966.412118152</v>
          </cell>
        </row>
        <row r="41">
          <cell r="B41">
            <v>2617759</v>
          </cell>
          <cell r="F41">
            <v>22422237.06122449</v>
          </cell>
        </row>
        <row r="42">
          <cell r="B42">
            <v>409613</v>
          </cell>
          <cell r="F42">
            <v>965296</v>
          </cell>
        </row>
        <row r="43">
          <cell r="B43">
            <v>186</v>
          </cell>
          <cell r="F43">
            <v>14096.265306122448</v>
          </cell>
        </row>
        <row r="45">
          <cell r="B45">
            <v>3027558</v>
          </cell>
          <cell r="F45">
            <v>23035016.326530613</v>
          </cell>
        </row>
        <row r="50">
          <cell r="C50">
            <v>178460</v>
          </cell>
          <cell r="G50">
            <v>1066686.693877551</v>
          </cell>
        </row>
        <row r="51">
          <cell r="C51">
            <v>-18939155</v>
          </cell>
          <cell r="G51">
            <v>-67020275.387755103</v>
          </cell>
        </row>
        <row r="56">
          <cell r="C56">
            <v>326489</v>
          </cell>
          <cell r="G56">
            <v>1515934</v>
          </cell>
        </row>
        <row r="57">
          <cell r="C57">
            <v>0</v>
          </cell>
          <cell r="G57">
            <v>-33751</v>
          </cell>
        </row>
      </sheetData>
      <sheetData sheetId="8"/>
      <sheetData sheetId="9"/>
      <sheetData sheetId="10"/>
      <sheetData sheetId="11">
        <row r="5">
          <cell r="C5">
            <v>313935983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view="pageBreakPreview" zoomScale="60" zoomScaleNormal="85" workbookViewId="0">
      <selection activeCell="L12" sqref="L12"/>
    </sheetView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19" t="s">
        <v>0</v>
      </c>
      <c r="B1" s="20"/>
      <c r="C1" s="19"/>
      <c r="D1" s="21"/>
      <c r="E1" s="15"/>
    </row>
    <row r="2" spans="1:6" ht="15.75" x14ac:dyDescent="0.25">
      <c r="A2" s="19" t="s">
        <v>59</v>
      </c>
      <c r="B2" s="20"/>
      <c r="C2" s="19"/>
      <c r="D2" s="21"/>
      <c r="E2" s="20"/>
      <c r="F2" s="15"/>
    </row>
    <row r="3" spans="1:6" ht="15.75" x14ac:dyDescent="0.25">
      <c r="A3" s="22" t="s">
        <v>20</v>
      </c>
      <c r="B3" s="22"/>
      <c r="C3" s="22"/>
      <c r="D3" s="22"/>
      <c r="E3" s="23"/>
    </row>
    <row r="4" spans="1:6" ht="15.75" x14ac:dyDescent="0.25">
      <c r="A4" s="23"/>
      <c r="B4" s="22"/>
      <c r="C4" s="22"/>
      <c r="D4" s="22"/>
      <c r="E4" s="23"/>
    </row>
    <row r="5" spans="1:6" s="16" customFormat="1" ht="15.75" x14ac:dyDescent="0.25">
      <c r="A5" s="24"/>
      <c r="B5" s="25" t="s">
        <v>84</v>
      </c>
      <c r="C5" s="25" t="s">
        <v>85</v>
      </c>
      <c r="D5" s="25" t="s">
        <v>72</v>
      </c>
      <c r="E5" s="25" t="s">
        <v>23</v>
      </c>
    </row>
    <row r="6" spans="1:6" ht="15.75" x14ac:dyDescent="0.25">
      <c r="A6" s="50"/>
      <c r="B6" s="26"/>
      <c r="C6" s="27"/>
      <c r="D6" s="28"/>
      <c r="E6" s="27"/>
    </row>
    <row r="7" spans="1:6" ht="15.75" x14ac:dyDescent="0.25">
      <c r="A7" s="29" t="s">
        <v>60</v>
      </c>
      <c r="B7" s="30">
        <f>+'[1]9% AUG'!B7+'[1]17% AUG'!B7+'[1]295% AUG'!B7</f>
        <v>87050244.409999996</v>
      </c>
      <c r="C7" s="31">
        <f>'[2]SUM AUG 2024'!$B$7</f>
        <v>75505595.319999993</v>
      </c>
      <c r="D7" s="31">
        <f>B7+'[1]SUM JUL 2025'!D7</f>
        <v>600192633.75999999</v>
      </c>
      <c r="E7" s="32">
        <f>'[2]SUM AUG 2024'!$D$7</f>
        <v>509021402.48000002</v>
      </c>
    </row>
    <row r="8" spans="1:6" ht="15.75" x14ac:dyDescent="0.25">
      <c r="A8" s="50" t="s">
        <v>61</v>
      </c>
      <c r="B8" s="74">
        <f>+'[1]9% AUG'!B8+'[1]17% AUG'!B8+'[1]295% AUG'!B8</f>
        <v>25369986.550000001</v>
      </c>
      <c r="C8" s="36">
        <f>'[2]SUM AUG 2024'!$B$8</f>
        <v>25477650.460000001</v>
      </c>
      <c r="D8" s="48">
        <f>B8+'[1]SUM JUL 2025'!D8</f>
        <v>176753687.33000001</v>
      </c>
      <c r="E8" s="49">
        <f>'[2]SUM AUG 2024'!$D$8</f>
        <v>197491938.96000001</v>
      </c>
    </row>
    <row r="9" spans="1:6" ht="16.5" thickBot="1" x14ac:dyDescent="0.3">
      <c r="A9" s="33"/>
      <c r="B9" s="34"/>
      <c r="C9" s="33"/>
      <c r="D9" s="33"/>
      <c r="E9" s="35"/>
    </row>
    <row r="10" spans="1:6" ht="16.5" thickTop="1" x14ac:dyDescent="0.25">
      <c r="A10" s="38"/>
      <c r="B10" s="36"/>
      <c r="C10" s="36"/>
      <c r="D10" s="37"/>
      <c r="E10" s="37"/>
    </row>
    <row r="11" spans="1:6" ht="16.5" thickBot="1" x14ac:dyDescent="0.3">
      <c r="A11" s="39" t="s">
        <v>62</v>
      </c>
      <c r="B11" s="35">
        <f>SUM(B7:B8)</f>
        <v>112420230.95999999</v>
      </c>
      <c r="C11" s="35">
        <f>SUM(C7:C8)</f>
        <v>100983245.78</v>
      </c>
      <c r="D11" s="35">
        <f>SUM(D7:D8)</f>
        <v>776946321.09000003</v>
      </c>
      <c r="E11" s="35">
        <f>SUM(E7:E8)</f>
        <v>706513341.44000006</v>
      </c>
    </row>
    <row r="12" spans="1:6" ht="16.5" thickTop="1" x14ac:dyDescent="0.25">
      <c r="A12" s="38"/>
      <c r="B12" s="36"/>
      <c r="C12" s="36"/>
      <c r="D12" s="37"/>
      <c r="E12" s="37"/>
    </row>
    <row r="13" spans="1:6" ht="15.75" x14ac:dyDescent="0.25">
      <c r="A13" s="29" t="s">
        <v>63</v>
      </c>
      <c r="B13" s="30">
        <f>+'[1]9% AUG'!B13+'[1]17% AUG'!B13+'[1]295% AUG'!B13</f>
        <v>-752380.95</v>
      </c>
      <c r="C13" s="31">
        <f>'[2]SUM AUG 2024'!$B$13</f>
        <v>-714782.60000000009</v>
      </c>
      <c r="D13" s="31">
        <f>B13+'[1]SUM JUL 2025'!D13</f>
        <v>-8053939.8100000005</v>
      </c>
      <c r="E13" s="31">
        <f>'[2]SUM AUG 2024'!$D$13</f>
        <v>-2962257.7650000001</v>
      </c>
    </row>
    <row r="14" spans="1:6" ht="15.75" x14ac:dyDescent="0.25">
      <c r="A14" s="75" t="s">
        <v>81</v>
      </c>
      <c r="B14" s="76">
        <f>+'[1]9% AUG'!B14+'[1]17% AUG'!B14+'[1]295% AUG'!B14</f>
        <v>-451886.38</v>
      </c>
      <c r="C14" s="48">
        <f>'[2]SUM AUG 2024'!$B$14</f>
        <v>-276297.90000000002</v>
      </c>
      <c r="D14" s="48">
        <f>'[1]295% AUG'!B14+'[1]SUM JUL 2025'!D14</f>
        <v>-693908.81</v>
      </c>
      <c r="E14" s="48">
        <f>'[2]SUM AUG 2024'!$D$14</f>
        <v>-686237.53</v>
      </c>
    </row>
    <row r="15" spans="1:6" ht="15.75" x14ac:dyDescent="0.25">
      <c r="A15" s="72" t="s">
        <v>82</v>
      </c>
      <c r="B15" s="73">
        <f>+'[1]9% AUG'!B15+'[1]17% AUG'!B15+'[1]295% AUG'!B15</f>
        <v>-419234.66</v>
      </c>
      <c r="C15" s="73">
        <f>'[2]SUM AUG 2024'!$B$15</f>
        <v>-706794.96</v>
      </c>
      <c r="D15" s="77">
        <f>B15+'[1]SUM JUL 2025'!D15</f>
        <v>-6476413.5200000005</v>
      </c>
      <c r="E15" s="77">
        <f>'[2]SUM AUG 2024'!$D$15</f>
        <v>-4784653.17</v>
      </c>
    </row>
    <row r="16" spans="1:6" ht="15.75" x14ac:dyDescent="0.25">
      <c r="A16" s="38" t="s">
        <v>83</v>
      </c>
      <c r="B16" s="78">
        <f>+'[1]9% AUG'!B16+'[1]17% AUG'!B16+'[1]295% AUG'!B16</f>
        <v>-29953.09</v>
      </c>
      <c r="C16" s="48">
        <f>'[2]SUM AUG 2024'!$B$16</f>
        <v>-30721.01</v>
      </c>
      <c r="D16" s="37">
        <f>'[1]295% AUG'!B16+'[1]SUM JUL 2025'!D16</f>
        <v>-38855.99</v>
      </c>
      <c r="E16" s="48">
        <f>'[2]SUM AUG 2024'!$D$16</f>
        <v>-837470.84</v>
      </c>
    </row>
    <row r="17" spans="1:8" ht="16.5" thickBot="1" x14ac:dyDescent="0.3">
      <c r="A17" s="39" t="s">
        <v>64</v>
      </c>
      <c r="B17" s="40">
        <f>+'[1]9% AUG'!B17+'[1]17% AUG'!B17+'[1]295% AUG'!B17</f>
        <v>-240.76</v>
      </c>
      <c r="C17" s="40">
        <f>'[2]SUM AUG 2024'!$B$17</f>
        <v>-50.21</v>
      </c>
      <c r="D17" s="40">
        <f>B17+'[1]SUM JUL 2025'!D17</f>
        <v>-4291.7299999999996</v>
      </c>
      <c r="E17" s="40">
        <f>'[2]SUM AUG 2024'!$D$17</f>
        <v>-3458.39</v>
      </c>
    </row>
    <row r="18" spans="1:8" ht="16.5" thickTop="1" x14ac:dyDescent="0.25">
      <c r="A18" s="79"/>
      <c r="B18" s="41"/>
      <c r="C18" s="41"/>
      <c r="D18" s="42"/>
      <c r="E18" s="42"/>
    </row>
    <row r="19" spans="1:8" ht="16.5" thickBot="1" x14ac:dyDescent="0.3">
      <c r="A19" s="39" t="s">
        <v>42</v>
      </c>
      <c r="B19" s="35">
        <f>SUM(B13:B17)</f>
        <v>-1653695.84</v>
      </c>
      <c r="C19" s="35">
        <f>SUM(C13:C17)</f>
        <v>-1728646.68</v>
      </c>
      <c r="D19" s="35">
        <f>SUM(D13:D17)</f>
        <v>-15267409.860000001</v>
      </c>
      <c r="E19" s="35">
        <f>SUM(E13:E17)</f>
        <v>-9274077.6950000003</v>
      </c>
    </row>
    <row r="20" spans="1:8" ht="16.5" thickTop="1" x14ac:dyDescent="0.25">
      <c r="A20" s="79"/>
      <c r="B20" s="41"/>
      <c r="C20" s="41"/>
      <c r="D20" s="42"/>
      <c r="E20" s="42"/>
    </row>
    <row r="21" spans="1:8" ht="16.5" thickBot="1" x14ac:dyDescent="0.3">
      <c r="A21" s="39" t="s">
        <v>65</v>
      </c>
      <c r="B21" s="35">
        <f>B11+B19</f>
        <v>110766535.11999999</v>
      </c>
      <c r="C21" s="35">
        <f>SUM(C11+C19)</f>
        <v>99254599.099999994</v>
      </c>
      <c r="D21" s="35">
        <f>D11+D19</f>
        <v>761678911.23000002</v>
      </c>
      <c r="E21" s="35">
        <f>E11+E19</f>
        <v>697239263.745</v>
      </c>
    </row>
    <row r="22" spans="1:8" ht="16.5" thickTop="1" x14ac:dyDescent="0.25">
      <c r="A22" s="79"/>
      <c r="B22" s="41"/>
      <c r="C22" s="41"/>
      <c r="D22" s="42"/>
      <c r="E22" s="42"/>
    </row>
    <row r="23" spans="1:8" ht="15.75" x14ac:dyDescent="0.25">
      <c r="A23" s="29" t="s">
        <v>66</v>
      </c>
      <c r="B23" s="31">
        <f>+'[1]9% AUG'!B23+'[1]17% AUG'!B23+'[1]295% AUG'!B23</f>
        <v>40026.049999999996</v>
      </c>
      <c r="C23" s="31">
        <f>'[2]SUM AUG 2024'!$B$23</f>
        <v>48184.07</v>
      </c>
      <c r="D23" s="31">
        <f>B23+'[1]SUM JUL 2025'!D23</f>
        <v>229703.41999999998</v>
      </c>
      <c r="E23" s="31">
        <f>'[2]SUM AUG 2024'!$D$23</f>
        <v>265799.99</v>
      </c>
    </row>
    <row r="24" spans="1:8" ht="16.5" thickBot="1" x14ac:dyDescent="0.3">
      <c r="A24" s="43" t="s">
        <v>67</v>
      </c>
      <c r="B24" s="44">
        <f>+'[1]9% AUG'!B24+'[1]17% AUG'!B24+'[1]295% AUG'!B24</f>
        <v>-4667368.5</v>
      </c>
      <c r="C24" s="44">
        <f>'[2]SUM AUG 2024'!$B$24</f>
        <v>-5113571.74</v>
      </c>
      <c r="D24" s="80">
        <f>B24+'[1]SUM JUL 2025'!D24</f>
        <v>-17671611.57</v>
      </c>
      <c r="E24" s="80">
        <f>'[2]SUM AUG 2024'!$D$24</f>
        <v>-16895446.289999999</v>
      </c>
    </row>
    <row r="25" spans="1:8" ht="16.5" thickTop="1" x14ac:dyDescent="0.25">
      <c r="A25" s="52"/>
      <c r="B25" s="45"/>
      <c r="C25" s="45"/>
      <c r="D25" s="45"/>
      <c r="E25" s="45"/>
    </row>
    <row r="26" spans="1:8" ht="15.75" x14ac:dyDescent="0.25">
      <c r="A26" s="50" t="s">
        <v>62</v>
      </c>
      <c r="B26" s="46">
        <f>B21+B23+B24</f>
        <v>106139192.66999999</v>
      </c>
      <c r="C26" s="46">
        <f>SUM(C21+C23+C24)</f>
        <v>94189211.429999992</v>
      </c>
      <c r="D26" s="47">
        <f>D21+D23+D24</f>
        <v>744237003.07999992</v>
      </c>
      <c r="E26" s="47">
        <f>E21+E23+E24</f>
        <v>680609617.44500005</v>
      </c>
    </row>
    <row r="27" spans="1:8" ht="16.5" thickBot="1" x14ac:dyDescent="0.3">
      <c r="A27" s="33"/>
      <c r="B27" s="35"/>
      <c r="C27" s="35"/>
      <c r="D27" s="35"/>
      <c r="E27" s="35"/>
      <c r="H27" s="18"/>
    </row>
    <row r="28" spans="1:8" ht="16.5" thickTop="1" x14ac:dyDescent="0.25">
      <c r="A28" s="50"/>
      <c r="B28" s="48"/>
      <c r="C28" s="48"/>
      <c r="D28" s="49"/>
      <c r="E28" s="49"/>
    </row>
    <row r="29" spans="1:8" ht="15.75" x14ac:dyDescent="0.25">
      <c r="A29" s="29" t="s">
        <v>68</v>
      </c>
      <c r="B29" s="31">
        <f>+'[1]9% AUG'!B29+'[1]17% AUG'!B29+'[1]295% AUG'!B29</f>
        <v>31716</v>
      </c>
      <c r="C29" s="31">
        <f>'[2]SUM AUG 2024'!$B$29</f>
        <v>29351</v>
      </c>
      <c r="D29" s="31">
        <f>B29+'[1]SUM JUL 2025'!D29</f>
        <v>160129.25</v>
      </c>
      <c r="E29" s="31">
        <f>'[2]SUM AUG 2024'!$D$29</f>
        <v>136296</v>
      </c>
    </row>
    <row r="30" spans="1:8" ht="15.75" x14ac:dyDescent="0.25">
      <c r="A30" s="50" t="s">
        <v>58</v>
      </c>
      <c r="B30" s="36">
        <f>+'[1]9% AUG'!B30+'[1]17% AUG'!B30+'[1]295% AUG'!B30</f>
        <v>-291.69</v>
      </c>
      <c r="C30" s="36">
        <f>'[2]SUM AUG 2024'!$B$30</f>
        <v>0</v>
      </c>
      <c r="D30" s="49">
        <f>B30+'[1]SUM JUL 2025'!D30</f>
        <v>-2157.81</v>
      </c>
      <c r="E30" s="49">
        <f>'[2]SUM AUG 2024'!$D$30</f>
        <v>-3037.6</v>
      </c>
    </row>
    <row r="31" spans="1:8" ht="15.75" x14ac:dyDescent="0.25">
      <c r="A31" s="51"/>
      <c r="B31" s="52"/>
      <c r="C31" s="52"/>
      <c r="D31" s="52"/>
      <c r="E31" s="52"/>
    </row>
    <row r="32" spans="1:8" ht="15.75" x14ac:dyDescent="0.25">
      <c r="A32" s="50" t="s">
        <v>69</v>
      </c>
      <c r="B32" s="48">
        <f>15190+147197.04</f>
        <v>162387.04</v>
      </c>
      <c r="C32" s="48">
        <f>'[2]SUM AUG 2024'!$B$32</f>
        <v>124165.36</v>
      </c>
      <c r="D32" s="49">
        <f>B32+'[1]SUM JUL 2025'!D32</f>
        <v>3583732.4000000004</v>
      </c>
      <c r="E32" s="49">
        <f>'[2]SUM AUG 2024'!$D$32</f>
        <v>2417537.88</v>
      </c>
    </row>
    <row r="33" spans="1:5" ht="16.5" thickBot="1" x14ac:dyDescent="0.3">
      <c r="A33" s="33"/>
      <c r="B33" s="35"/>
      <c r="C33" s="35"/>
      <c r="D33" s="35"/>
      <c r="E33" s="35"/>
    </row>
    <row r="34" spans="1:5" ht="16.5" thickTop="1" x14ac:dyDescent="0.25">
      <c r="A34" s="79"/>
      <c r="B34" s="41"/>
      <c r="C34" s="41"/>
      <c r="D34" s="42"/>
      <c r="E34" s="42"/>
    </row>
    <row r="35" spans="1:5" s="17" customFormat="1" ht="15.75" x14ac:dyDescent="0.25">
      <c r="A35" s="81" t="s">
        <v>70</v>
      </c>
      <c r="B35" s="82">
        <f>B26+B29+B30+B32</f>
        <v>106333004.02</v>
      </c>
      <c r="C35" s="82">
        <f>SUM(C26+C29+C30+C32)</f>
        <v>94342727.789999992</v>
      </c>
      <c r="D35" s="82">
        <f>D26+D29+D30+D32</f>
        <v>747978706.91999996</v>
      </c>
      <c r="E35" s="83">
        <f>E26+E29+E30+E32</f>
        <v>683160413.72500002</v>
      </c>
    </row>
    <row r="37" spans="1:5" x14ac:dyDescent="0.25">
      <c r="A37" s="84" t="s">
        <v>86</v>
      </c>
      <c r="B37" s="71"/>
      <c r="C37" s="71"/>
      <c r="D37" s="71"/>
      <c r="E37" s="7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tabSelected="1" view="pageBreakPreview" zoomScale="55" zoomScaleNormal="85" zoomScaleSheetLayoutView="55" workbookViewId="0">
      <selection activeCell="B22" sqref="B22"/>
    </sheetView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55"/>
      <c r="B4" s="55" t="s">
        <v>84</v>
      </c>
      <c r="C4" s="55"/>
      <c r="D4" s="55" t="s">
        <v>85</v>
      </c>
      <c r="E4" s="55"/>
      <c r="F4" s="55" t="s">
        <v>72</v>
      </c>
      <c r="G4" s="55"/>
      <c r="H4" s="55" t="s">
        <v>23</v>
      </c>
      <c r="I4" s="55"/>
      <c r="J4" s="2"/>
      <c r="R4" s="1"/>
      <c r="S4" s="1"/>
      <c r="T4" s="1"/>
    </row>
    <row r="5" spans="1:20" ht="15.75" x14ac:dyDescent="0.25">
      <c r="A5" s="2" t="s">
        <v>24</v>
      </c>
      <c r="B5" s="56"/>
      <c r="C5" s="57">
        <f>'[3]9% AUG'!C5+'[3]17% AUG'!C5+'[3]295% AUG'!C5</f>
        <v>324251211</v>
      </c>
      <c r="D5" s="56"/>
      <c r="E5" s="57">
        <f>'[4]SUM AUG 24'!$C$5</f>
        <v>305955905</v>
      </c>
      <c r="F5" s="56"/>
      <c r="G5" s="57">
        <f>+C5+'[3]SUM JUL 25'!G5</f>
        <v>2405144215</v>
      </c>
      <c r="H5" s="56"/>
      <c r="I5" s="57">
        <f>'[4]SUM AUG 24'!$G$5</f>
        <v>2240564551.181818</v>
      </c>
      <c r="J5" s="2"/>
      <c r="R5" s="1"/>
      <c r="S5" s="1"/>
      <c r="T5" s="1"/>
    </row>
    <row r="6" spans="1:20" ht="15.75" x14ac:dyDescent="0.25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75" x14ac:dyDescent="0.25">
      <c r="A7" s="2" t="s">
        <v>25</v>
      </c>
      <c r="B7" s="56">
        <f>'[3]295% AUG'!B7</f>
        <v>19530283</v>
      </c>
      <c r="C7" s="57"/>
      <c r="D7" s="56">
        <f>'[4]SUM AUG 24'!$B$7</f>
        <v>17266643</v>
      </c>
      <c r="E7" s="57"/>
      <c r="F7" s="56">
        <f>+B7+'[3]SUM JUL 25'!F7</f>
        <v>139545699</v>
      </c>
      <c r="G7" s="57"/>
      <c r="H7" s="56">
        <f>'[4]SUM AUG 24'!$F$7</f>
        <v>125432747</v>
      </c>
      <c r="I7" s="57"/>
      <c r="J7" s="2"/>
      <c r="R7" s="1"/>
      <c r="S7" s="1"/>
      <c r="T7" s="1"/>
    </row>
    <row r="8" spans="1:20" ht="15.75" x14ac:dyDescent="0.25">
      <c r="A8" s="2" t="s">
        <v>26</v>
      </c>
      <c r="B8" s="56">
        <f>'[3]9% AUG'!B8+'[3]17% AUG'!B8+'[3]295% AUG'!B8</f>
        <v>0</v>
      </c>
      <c r="C8" s="57"/>
      <c r="D8" s="56">
        <f>'[4]SUM AUG 24'!$B$8</f>
        <v>0</v>
      </c>
      <c r="E8" s="57"/>
      <c r="F8" s="56">
        <f>+B8+'[3]SUM JUL 25'!F8</f>
        <v>0</v>
      </c>
      <c r="G8" s="57"/>
      <c r="H8" s="56">
        <f>'[4]SUM AUG 24'!$F$8</f>
        <v>0</v>
      </c>
      <c r="I8" s="57"/>
      <c r="J8" s="2"/>
      <c r="R8" s="1"/>
      <c r="S8" s="1"/>
      <c r="T8" s="1"/>
    </row>
    <row r="9" spans="1:20" ht="15.75" x14ac:dyDescent="0.25">
      <c r="A9" s="2"/>
      <c r="B9" s="56" t="s">
        <v>22</v>
      </c>
      <c r="C9" s="57">
        <f>B7+B8</f>
        <v>19530283</v>
      </c>
      <c r="D9" s="56" t="s">
        <v>22</v>
      </c>
      <c r="E9" s="57">
        <f>D7+D8</f>
        <v>17266643</v>
      </c>
      <c r="F9" s="56" t="s">
        <v>22</v>
      </c>
      <c r="G9" s="57">
        <f>F7+F8</f>
        <v>139545699</v>
      </c>
      <c r="H9" s="56" t="s">
        <v>22</v>
      </c>
      <c r="I9" s="57">
        <f>H7+H8</f>
        <v>125432747</v>
      </c>
      <c r="J9" s="2"/>
      <c r="R9" s="1"/>
      <c r="S9" s="1"/>
      <c r="T9" s="1"/>
    </row>
    <row r="10" spans="1:20" ht="15.75" x14ac:dyDescent="0.25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75" x14ac:dyDescent="0.25">
      <c r="A11" s="55" t="s">
        <v>28</v>
      </c>
      <c r="B11" s="58"/>
      <c r="C11" s="59">
        <f>C5-C9</f>
        <v>304720928</v>
      </c>
      <c r="D11" s="58"/>
      <c r="E11" s="59">
        <f>E5-E9</f>
        <v>288689262</v>
      </c>
      <c r="F11" s="58"/>
      <c r="G11" s="59">
        <f>G5-G9</f>
        <v>2265598516</v>
      </c>
      <c r="H11" s="58" t="s">
        <v>22</v>
      </c>
      <c r="I11" s="59">
        <f>I5-I9</f>
        <v>2115131804.181818</v>
      </c>
      <c r="J11" s="2"/>
      <c r="R11" s="1"/>
      <c r="S11" s="1"/>
      <c r="T11" s="1"/>
    </row>
    <row r="12" spans="1:20" ht="15.75" x14ac:dyDescent="0.25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75" x14ac:dyDescent="0.25">
      <c r="A13" s="2" t="s">
        <v>30</v>
      </c>
      <c r="B13" s="56">
        <f>'[3]9% AUG'!B13+'[3]17% AUG'!B13+'[3]295% AUG'!B13</f>
        <v>162155</v>
      </c>
      <c r="C13" s="57"/>
      <c r="D13" s="56">
        <f>'[4]SUM AUG 24'!$B$13</f>
        <v>116386</v>
      </c>
      <c r="E13" s="57"/>
      <c r="F13" s="56">
        <f>+B13+'[3]SUM JUL 25'!F13</f>
        <v>1078540</v>
      </c>
      <c r="G13" s="57"/>
      <c r="H13" s="56">
        <f>'[4]SUM AUG 24'!$F$13</f>
        <v>1451898</v>
      </c>
      <c r="I13" s="57"/>
      <c r="J13" s="2"/>
      <c r="R13" s="1"/>
      <c r="S13" s="1"/>
      <c r="T13" s="1"/>
    </row>
    <row r="14" spans="1:20" ht="15.75" x14ac:dyDescent="0.25">
      <c r="A14" s="2" t="s">
        <v>31</v>
      </c>
      <c r="B14" s="56" t="s">
        <v>22</v>
      </c>
      <c r="C14" s="57">
        <f>B13</f>
        <v>162155</v>
      </c>
      <c r="D14" s="56" t="s">
        <v>22</v>
      </c>
      <c r="E14" s="57">
        <f>D13</f>
        <v>116386</v>
      </c>
      <c r="F14" s="56" t="s">
        <v>22</v>
      </c>
      <c r="G14" s="57">
        <f>F13</f>
        <v>1078540</v>
      </c>
      <c r="H14" s="56" t="s">
        <v>22</v>
      </c>
      <c r="I14" s="57">
        <f>H13</f>
        <v>1451898</v>
      </c>
      <c r="J14" s="2"/>
      <c r="R14" s="1"/>
      <c r="S14" s="1"/>
      <c r="T14" s="1"/>
    </row>
    <row r="15" spans="1:20" ht="15.75" x14ac:dyDescent="0.25">
      <c r="A15" s="2" t="s">
        <v>32</v>
      </c>
      <c r="B15" s="56">
        <f>'[3]9% AUG'!B15+'[3]17% AUG'!B15+'[3]295% AUG'!B15</f>
        <v>8987431</v>
      </c>
      <c r="C15" s="57"/>
      <c r="D15" s="56">
        <f>'[4]SUM AUG 24'!$B$15</f>
        <v>8528405</v>
      </c>
      <c r="E15" s="57"/>
      <c r="F15" s="56">
        <f>+B15+'[3]SUM JUL 25'!F15</f>
        <v>66292594</v>
      </c>
      <c r="G15" s="57"/>
      <c r="H15" s="56">
        <f>'[4]SUM AUG 24'!$F$15</f>
        <v>61616466.497811139</v>
      </c>
      <c r="I15" s="57"/>
      <c r="J15" s="2"/>
      <c r="R15" s="1"/>
      <c r="S15" s="1"/>
      <c r="T15" s="1"/>
    </row>
    <row r="16" spans="1:20" ht="15.75" x14ac:dyDescent="0.25">
      <c r="A16" s="2"/>
      <c r="B16" s="56"/>
      <c r="C16" s="57">
        <f>C14+B15</f>
        <v>9149586</v>
      </c>
      <c r="D16" s="56"/>
      <c r="E16" s="57">
        <f>E14+D15</f>
        <v>8644791</v>
      </c>
      <c r="F16" s="56"/>
      <c r="G16" s="57">
        <f>G14+F15</f>
        <v>67371134</v>
      </c>
      <c r="H16" s="56"/>
      <c r="I16" s="57">
        <f>I14+H15</f>
        <v>63068364.497811139</v>
      </c>
      <c r="J16" s="2"/>
      <c r="R16" s="1"/>
      <c r="S16" s="1"/>
      <c r="T16" s="1"/>
    </row>
    <row r="17" spans="1:20" ht="15.75" x14ac:dyDescent="0.25">
      <c r="A17" s="55" t="s">
        <v>33</v>
      </c>
      <c r="B17" s="58"/>
      <c r="C17" s="59">
        <f>C11-C16</f>
        <v>295571342</v>
      </c>
      <c r="D17" s="58"/>
      <c r="E17" s="59">
        <f>E11-E16</f>
        <v>280044471</v>
      </c>
      <c r="F17" s="58"/>
      <c r="G17" s="59">
        <f>G11-G16</f>
        <v>2198227382</v>
      </c>
      <c r="H17" s="58"/>
      <c r="I17" s="59">
        <f>I11-I16</f>
        <v>2052063439.6840069</v>
      </c>
      <c r="J17" s="2"/>
      <c r="R17" s="1"/>
      <c r="S17" s="1"/>
      <c r="T17" s="1"/>
    </row>
    <row r="18" spans="1:20" ht="15.75" x14ac:dyDescent="0.25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75" x14ac:dyDescent="0.25">
      <c r="A19" s="2" t="s">
        <v>35</v>
      </c>
      <c r="B19" s="56">
        <f>'[3]9% AUG'!B19+'[3]17% AUG'!B19+'[3]295% AUG'!B19</f>
        <v>266085</v>
      </c>
      <c r="C19" s="57"/>
      <c r="D19" s="56">
        <f>'[4]SUM AUG 24'!$B$19</f>
        <v>243015</v>
      </c>
      <c r="E19" s="57"/>
      <c r="F19" s="56">
        <f>+B19+'[3]SUM JUL 25'!F19</f>
        <v>2322125</v>
      </c>
      <c r="G19" s="57"/>
      <c r="H19" s="56">
        <f>'[4]SUM AUG 24'!$F$19</f>
        <v>2114847.2653061226</v>
      </c>
      <c r="I19" s="57"/>
      <c r="J19" s="2"/>
      <c r="R19" s="1"/>
      <c r="S19" s="1"/>
      <c r="T19" s="1"/>
    </row>
    <row r="20" spans="1:20" ht="15.75" x14ac:dyDescent="0.25">
      <c r="A20" s="2" t="s">
        <v>77</v>
      </c>
      <c r="B20" s="56">
        <f>'[3]9% AUG'!B20+'[3]17% AUG'!B20+'[3]295% AUG'!B20</f>
        <v>0</v>
      </c>
      <c r="C20" s="57"/>
      <c r="D20" s="56">
        <f>'[4]SUM AUG 24'!$B$20</f>
        <v>0</v>
      </c>
      <c r="E20" s="57"/>
      <c r="F20" s="56">
        <f>+B20+'[3]SUM JUL 25'!F20</f>
        <v>0</v>
      </c>
      <c r="G20" s="57"/>
      <c r="H20" s="56">
        <f>'[4]SUM AUG 24'!$F$20</f>
        <v>0</v>
      </c>
      <c r="I20" s="57"/>
      <c r="J20" s="2"/>
      <c r="R20" s="1"/>
      <c r="S20" s="1"/>
      <c r="T20" s="1"/>
    </row>
    <row r="21" spans="1:20" ht="15.75" x14ac:dyDescent="0.25">
      <c r="A21" s="2" t="s">
        <v>36</v>
      </c>
      <c r="B21" s="56">
        <f>'[3]9% AUG'!B21+'[3]17% AUG'!B21+'[3]295% AUG'!B21</f>
        <v>113</v>
      </c>
      <c r="C21" s="57"/>
      <c r="D21" s="56">
        <f>'[4]SUM AUG 24'!$B$21</f>
        <v>446</v>
      </c>
      <c r="E21" s="57"/>
      <c r="F21" s="56">
        <f>+B21+'[3]SUM JUL 25'!F21</f>
        <v>2651</v>
      </c>
      <c r="G21" s="57"/>
      <c r="H21" s="56">
        <f>'[4]SUM AUG 24'!$F$21</f>
        <v>2247.5714285714284</v>
      </c>
      <c r="I21" s="57"/>
      <c r="J21" s="2"/>
      <c r="R21" s="1"/>
      <c r="S21" s="1"/>
      <c r="T21" s="1"/>
    </row>
    <row r="22" spans="1:20" ht="15.75" x14ac:dyDescent="0.25">
      <c r="A22" s="2" t="s">
        <v>37</v>
      </c>
      <c r="B22" s="56">
        <f>'[3]9% AUG'!B22+'[3]17% AUG'!B22+'[3]295% AUG'!B22</f>
        <v>52878</v>
      </c>
      <c r="C22" s="57"/>
      <c r="D22" s="56">
        <f>'[4]SUM AUG 24'!$B$22</f>
        <v>141780</v>
      </c>
      <c r="E22" s="57"/>
      <c r="F22" s="56">
        <f>+B22+'[3]SUM JUL 25'!F22</f>
        <v>1034260</v>
      </c>
      <c r="G22" s="57"/>
      <c r="H22" s="56">
        <f>'[4]SUM AUG 24'!$F$22</f>
        <v>1230583.530612245</v>
      </c>
      <c r="I22" s="57"/>
      <c r="J22" s="2"/>
      <c r="R22" s="1"/>
      <c r="S22" s="1"/>
      <c r="T22" s="1"/>
    </row>
    <row r="23" spans="1:20" ht="15.75" x14ac:dyDescent="0.25">
      <c r="A23" s="2" t="s">
        <v>38</v>
      </c>
      <c r="B23" s="56">
        <f>'[3]9% AUG'!B23+'[3]17% AUG'!B23+'[3]295% AUG'!B23</f>
        <v>882575</v>
      </c>
      <c r="C23" s="57"/>
      <c r="D23" s="56">
        <f>'[4]SUM AUG 24'!$B$23</f>
        <v>641227</v>
      </c>
      <c r="E23" s="57"/>
      <c r="F23" s="56">
        <f>+B23+'[3]SUM JUL 25'!F23</f>
        <v>3691617</v>
      </c>
      <c r="G23" s="57"/>
      <c r="H23" s="56">
        <f>'[4]SUM AUG 24'!$F$23</f>
        <v>1451380.387755102</v>
      </c>
      <c r="I23" s="57"/>
      <c r="R23" s="14"/>
      <c r="S23" s="14"/>
      <c r="T23" s="1"/>
    </row>
    <row r="24" spans="1:20" ht="15.75" x14ac:dyDescent="0.25">
      <c r="A24" s="2" t="s">
        <v>39</v>
      </c>
      <c r="B24" s="56">
        <f>'[3]9% AUG'!B24+'[3]17% AUG'!B24+'[3]295% AUG'!B24</f>
        <v>1016763</v>
      </c>
      <c r="C24" s="57"/>
      <c r="D24" s="56">
        <f>'[4]SUM AUG 24'!$B$24</f>
        <v>1511916</v>
      </c>
      <c r="E24" s="57"/>
      <c r="F24" s="56">
        <f>+B24+'[3]SUM JUL 25'!F24</f>
        <v>18892386</v>
      </c>
      <c r="G24" s="57"/>
      <c r="H24" s="56">
        <f>'[4]SUM AUG 24'!$F$24</f>
        <v>5875188.2448979598</v>
      </c>
      <c r="I24" s="57"/>
      <c r="J24" s="2"/>
      <c r="R24" s="1"/>
      <c r="S24" s="1"/>
      <c r="T24" s="1"/>
    </row>
    <row r="25" spans="1:20" x14ac:dyDescent="0.25">
      <c r="A25" s="2" t="s">
        <v>40</v>
      </c>
      <c r="B25" s="56">
        <f>'[3]9% AUG'!B25+'[3]17% AUG'!B25+'[3]295% AUG'!B25</f>
        <v>332030</v>
      </c>
      <c r="C25" s="57"/>
      <c r="D25" s="56">
        <f>'[4]SUM AUG 24'!$B$25</f>
        <v>146622</v>
      </c>
      <c r="E25" s="57"/>
      <c r="F25" s="56">
        <f>+B25+'[3]SUM JUL 25'!F25</f>
        <v>3650216</v>
      </c>
      <c r="G25" s="57"/>
      <c r="H25" s="56">
        <f>'[4]SUM AUG 24'!$F$25</f>
        <v>1184126.1224489796</v>
      </c>
      <c r="I25" s="57"/>
      <c r="J25" s="2"/>
    </row>
    <row r="26" spans="1:20" x14ac:dyDescent="0.25">
      <c r="A26" s="2" t="s">
        <v>41</v>
      </c>
      <c r="B26" s="56">
        <f>'[3]9% AUG'!B26+'[3]17% AUG'!B26+'[3]295% AUG'!B26</f>
        <v>6025152</v>
      </c>
      <c r="C26" s="57"/>
      <c r="D26" s="56">
        <f>'[4]SUM AUG 24'!$B$26</f>
        <v>3683972</v>
      </c>
      <c r="E26" s="57"/>
      <c r="F26" s="56">
        <f>+B26+'[3]SUM JUL 25'!F26</f>
        <v>9252118</v>
      </c>
      <c r="G26" s="57"/>
      <c r="H26" s="56">
        <f>'[4]SUM AUG 24'!$F$26</f>
        <v>9830213.1999999993</v>
      </c>
      <c r="I26" s="57"/>
      <c r="J26" s="2"/>
    </row>
    <row r="27" spans="1:20" x14ac:dyDescent="0.25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56"/>
      <c r="C28" s="57">
        <f>B19+B20+B21+B22+B23+B24+B25+B26</f>
        <v>8575596</v>
      </c>
      <c r="D28" s="56"/>
      <c r="E28" s="57">
        <f>D19+D20+D21+D22+D23+D24+D25+D26</f>
        <v>6368978</v>
      </c>
      <c r="F28" s="56"/>
      <c r="G28" s="57">
        <f>+C28+'[3]SUM JUL 25'!G28</f>
        <v>38845373</v>
      </c>
      <c r="H28" s="56"/>
      <c r="I28" s="57">
        <f>H19+H20+H21+H22+H23+H24+H25+H26</f>
        <v>21688586.322448976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5" t="s">
        <v>43</v>
      </c>
      <c r="B30" s="58"/>
      <c r="C30" s="59">
        <f>C17-C28</f>
        <v>286995746</v>
      </c>
      <c r="D30" s="58"/>
      <c r="E30" s="59">
        <f>E17-E28</f>
        <v>273675493</v>
      </c>
      <c r="F30" s="58"/>
      <c r="G30" s="59">
        <f>G17-G28</f>
        <v>2159382009</v>
      </c>
      <c r="H30" s="58"/>
      <c r="I30" s="59">
        <f>I17-I28</f>
        <v>2030374853.361558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0" t="s">
        <v>22</v>
      </c>
      <c r="B31" s="61" t="s">
        <v>22</v>
      </c>
      <c r="C31" s="62"/>
      <c r="D31" s="61" t="s">
        <v>22</v>
      </c>
      <c r="E31" s="62"/>
      <c r="F31" s="61" t="s">
        <v>22</v>
      </c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78</v>
      </c>
      <c r="B32" s="56"/>
      <c r="C32" s="57">
        <f>'[3]9% AUG'!C32+'[3]17% AUG'!C32+'[3]295% AUG'!C32</f>
        <v>118707783</v>
      </c>
      <c r="D32" s="56"/>
      <c r="E32" s="57">
        <f>'[4]SUM AUG 24'!$C$32</f>
        <v>125919003</v>
      </c>
      <c r="F32" s="56"/>
      <c r="G32" s="57">
        <f>+C32+'[3]SUM JUL 25'!G32</f>
        <v>874959551</v>
      </c>
      <c r="H32" s="56"/>
      <c r="I32" s="57">
        <f>'[4]SUM AUG 24'!$G$32</f>
        <v>1036647964.823992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56">
        <f>'[3]9% AUG'!B33+'[3]17% AUG'!B33+'[3]295% AUG'!B33</f>
        <v>7392449</v>
      </c>
      <c r="C33" s="57"/>
      <c r="D33" s="56">
        <f>'[4]SUM AUG 24'!$B$33</f>
        <v>5296276</v>
      </c>
      <c r="E33" s="57"/>
      <c r="F33" s="56">
        <f>+B33+'[3]SUM JUL 25'!F33</f>
        <v>52490084</v>
      </c>
      <c r="G33" s="57"/>
      <c r="H33" s="56">
        <f>'[4]SUM AUG 24'!$F$33</f>
        <v>48088565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56">
        <f>'[3]9% AUG'!B34+'[3]17% AUG'!B34+'[3]295% AUG'!B34</f>
        <v>25617</v>
      </c>
      <c r="C34" s="57"/>
      <c r="D34" s="56">
        <f>'[4]SUM AUG 24'!$B$34</f>
        <v>27598</v>
      </c>
      <c r="E34" s="57"/>
      <c r="F34" s="56">
        <f>+B34+'[3]SUM JUL 25'!F34</f>
        <v>215608</v>
      </c>
      <c r="G34" s="57"/>
      <c r="H34" s="56">
        <f>'[4]SUM AUG 24'!$F$34</f>
        <v>338971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56">
        <f>'[3]9% AUG'!B35+'[3]17% AUG'!B35+'[3]295% AUG'!B35</f>
        <v>0</v>
      </c>
      <c r="C35" s="57"/>
      <c r="D35" s="56">
        <f>'[4]SUM AUG 24'!$B$35</f>
        <v>0</v>
      </c>
      <c r="E35" s="57"/>
      <c r="F35" s="56">
        <f>+B35+'[3]SUM JUL 25'!F35</f>
        <v>0</v>
      </c>
      <c r="G35" s="57"/>
      <c r="H35" s="56">
        <f>'[4]SUM AUG 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56">
        <f>'[3]9% AUG'!B36+'[3]17% AUG'!B36+'[3]295% AUG'!B36</f>
        <v>23516952</v>
      </c>
      <c r="C36" s="57"/>
      <c r="D36" s="56">
        <f>'[4]SUM AUG 24'!$B$36</f>
        <v>24353908</v>
      </c>
      <c r="E36" s="57"/>
      <c r="F36" s="56">
        <f>+B36+'[3]SUM JUL 25'!F36</f>
        <v>161993593</v>
      </c>
      <c r="G36" s="57"/>
      <c r="H36" s="56">
        <f>'[4]SUM AUG 24'!$F$36</f>
        <v>175805973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56"/>
      <c r="C37" s="57">
        <f>B33+B34+B35+B36</f>
        <v>30935018</v>
      </c>
      <c r="D37" s="56"/>
      <c r="E37" s="57">
        <f>D33+D34+D35+D36</f>
        <v>29677782</v>
      </c>
      <c r="F37" s="56"/>
      <c r="G37" s="57">
        <f>F33+F34+F35+F36</f>
        <v>214699285</v>
      </c>
      <c r="H37" s="56"/>
      <c r="I37" s="57">
        <f>H33+H34+H35+H36</f>
        <v>224233509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79</v>
      </c>
      <c r="B38" s="56">
        <f>'[3]9% AUG'!B38+'[3]17% AUG'!B38+'[3]295% AUG'!B38</f>
        <v>1614776</v>
      </c>
      <c r="C38" s="57"/>
      <c r="D38" s="56">
        <f>'[4]SUM AUG 24'!$B$38</f>
        <v>1722022</v>
      </c>
      <c r="E38" s="57"/>
      <c r="F38" s="56">
        <f>+B38+'[3]SUM JUL 25'!F38</f>
        <v>12436563</v>
      </c>
      <c r="G38" s="57"/>
      <c r="H38" s="56">
        <f>'[4]SUM AUG 24'!$F$38</f>
        <v>14806966.412118152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5" t="s">
        <v>48</v>
      </c>
      <c r="B40" s="58"/>
      <c r="C40" s="59">
        <f>SUM((C32)-(C37+B38))</f>
        <v>86157989</v>
      </c>
      <c r="D40" s="58"/>
      <c r="E40" s="59">
        <f>SUM((E32)-(E37+D38))</f>
        <v>94519199</v>
      </c>
      <c r="F40" s="58"/>
      <c r="G40" s="59">
        <f>SUM((G32)-(G37+F38))</f>
        <v>647823703</v>
      </c>
      <c r="H40" s="58"/>
      <c r="I40" s="59">
        <f>SUM((I32)-(I37+H38))</f>
        <v>797607489.41187382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56">
        <f>'[3]9% AUG'!B41+'[3]17% AUG'!B41+'[3]295% AUG'!B41</f>
        <v>1421134</v>
      </c>
      <c r="C41" s="57"/>
      <c r="D41" s="56">
        <f>'[4]SUM AUG 24'!$B$41</f>
        <v>2617759</v>
      </c>
      <c r="E41" s="57"/>
      <c r="F41" s="56">
        <f>+B41+'[3]SUM JUL 25'!F41</f>
        <v>23855129</v>
      </c>
      <c r="G41" s="57"/>
      <c r="H41" s="56">
        <f>'[4]SUM AUG 24'!$F$41</f>
        <v>22422237.06122449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80</v>
      </c>
      <c r="B42" s="56">
        <f>'[3]9% AUG'!B42+'[3]17% AUG'!B42+'[3]295% AUG'!B42</f>
        <v>399375</v>
      </c>
      <c r="C42" s="57"/>
      <c r="D42" s="56">
        <f>'[4]SUM AUG 24'!$B$42</f>
        <v>409613</v>
      </c>
      <c r="E42" s="57"/>
      <c r="F42" s="56">
        <f>+B42+'[3]SUM JUL 25'!F42</f>
        <v>518080</v>
      </c>
      <c r="G42" s="57"/>
      <c r="H42" s="56">
        <f>'[4]SUM AUG 24'!$F$42</f>
        <v>965296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56">
        <f>'[3]9% AUG'!B43+'[3]17% AUG'!B43+'[3]295% AUG'!B43</f>
        <v>816</v>
      </c>
      <c r="C43" s="57"/>
      <c r="D43" s="56">
        <f>'[4]SUM AUG 24'!$B$43</f>
        <v>186</v>
      </c>
      <c r="E43" s="57"/>
      <c r="F43" s="56">
        <f>+B43+'[3]SUM JUL 25'!F43</f>
        <v>15820</v>
      </c>
      <c r="G43" s="57"/>
      <c r="H43" s="56">
        <f>'[4]SUM AUG 24'!$F$43</f>
        <v>14096.265306122448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56">
        <f>B41+B42+B43</f>
        <v>1821325</v>
      </c>
      <c r="C45" s="57"/>
      <c r="D45" s="56">
        <f>'[4]SUM AUG 24'!$B$45</f>
        <v>3027558</v>
      </c>
      <c r="E45" s="57"/>
      <c r="F45" s="56">
        <f>'[3]SUM JUL 25'!F45+'[3]SUM AUG 25'!B45</f>
        <v>24376904</v>
      </c>
      <c r="G45" s="57"/>
      <c r="H45" s="56">
        <f>'[4]SUM AUG 24'!$F$45</f>
        <v>23035016.326530613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5" t="s">
        <v>51</v>
      </c>
      <c r="B46" s="58"/>
      <c r="C46" s="59">
        <f>C40-B45</f>
        <v>84336664</v>
      </c>
      <c r="D46" s="58"/>
      <c r="E46" s="59">
        <f>E40-D45</f>
        <v>91491641</v>
      </c>
      <c r="F46" s="58"/>
      <c r="G46" s="59">
        <f>G40-F45</f>
        <v>623446799</v>
      </c>
      <c r="H46" s="58"/>
      <c r="I46" s="59">
        <f>I40-H45</f>
        <v>774572473.08534324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5" t="s">
        <v>52</v>
      </c>
      <c r="B48" s="58"/>
      <c r="C48" s="59">
        <f>C30+C46</f>
        <v>371332410</v>
      </c>
      <c r="D48" s="58"/>
      <c r="E48" s="59">
        <f>E30+E46</f>
        <v>365167134</v>
      </c>
      <c r="F48" s="58"/>
      <c r="G48" s="59">
        <f>G30+G46</f>
        <v>2782828808</v>
      </c>
      <c r="H48" s="58"/>
      <c r="I48" s="59">
        <f>I30+I46</f>
        <v>2804947326.4469013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85"/>
      <c r="C50" s="57">
        <f>'[3]9% AUG'!C50+'[3]17% AUG'!C50+'[3]295% AUG'!C50</f>
        <v>135681</v>
      </c>
      <c r="D50" s="56"/>
      <c r="E50" s="57">
        <f>'[4]SUM AUG 24'!$C$50</f>
        <v>178460</v>
      </c>
      <c r="F50" s="56"/>
      <c r="G50" s="57">
        <f>+C50+'[3]SUM JUL 25'!G50</f>
        <v>838190</v>
      </c>
      <c r="H50" s="56"/>
      <c r="I50" s="57">
        <f>'[4]SUM AUG 24'!$G$50</f>
        <v>1066686.693877551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56"/>
      <c r="C51" s="57">
        <f>'[3]9% AUG'!C51+'[3]17% AUG'!C51+'[3]295% AUG'!C51</f>
        <v>-15821588</v>
      </c>
      <c r="D51" s="56"/>
      <c r="E51" s="57">
        <f>'[4]SUM AUG 24'!$C$51</f>
        <v>-18939155</v>
      </c>
      <c r="F51" s="56"/>
      <c r="G51" s="57">
        <f>+C51+'[3]SUM JUL 25'!G51</f>
        <v>-63985450</v>
      </c>
      <c r="H51" s="56"/>
      <c r="I51" s="57">
        <f>'[4]SUM AUG 24'!$G$51</f>
        <v>-67020275.387755103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3" t="s">
        <v>55</v>
      </c>
      <c r="B52" s="58"/>
      <c r="C52" s="59">
        <f>C50+C51</f>
        <v>-15685907</v>
      </c>
      <c r="D52" s="58"/>
      <c r="E52" s="59">
        <f>E50+E51</f>
        <v>-18760695</v>
      </c>
      <c r="F52" s="58"/>
      <c r="G52" s="59">
        <f>G50+G51</f>
        <v>-63147260</v>
      </c>
      <c r="H52" s="58"/>
      <c r="I52" s="59">
        <f>I50+I51</f>
        <v>-65953588.693877555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5" t="s">
        <v>56</v>
      </c>
      <c r="B54" s="58"/>
      <c r="C54" s="59">
        <f>C48+C52</f>
        <v>355646503</v>
      </c>
      <c r="D54" s="58"/>
      <c r="E54" s="59">
        <f>E48+E52</f>
        <v>346406439</v>
      </c>
      <c r="F54" s="58"/>
      <c r="G54" s="59">
        <f>G48+G52</f>
        <v>2719681548</v>
      </c>
      <c r="H54" s="58"/>
      <c r="I54" s="59">
        <f>I48+I52</f>
        <v>2738993737.7530236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56"/>
      <c r="C56" s="57">
        <f>'[3]9% AUG'!C56+'[3]17% AUG'!C56+'[3]295% AUG'!C56</f>
        <v>352756</v>
      </c>
      <c r="D56" s="56"/>
      <c r="E56" s="57">
        <f>'[4]SUM AUG 24'!$C$56</f>
        <v>326489</v>
      </c>
      <c r="F56" s="56"/>
      <c r="G56" s="57">
        <f>+C56+'[3]SUM JUL 25'!G56</f>
        <v>1781102</v>
      </c>
      <c r="H56" s="56"/>
      <c r="I56" s="57">
        <f>'[4]SUM AUG 24'!$G$56</f>
        <v>1515934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56"/>
      <c r="C57" s="57">
        <f>'[3]9% AUG'!C57+'[3]17% AUG'!C57+'[3]295% AUG'!C57</f>
        <v>-3241</v>
      </c>
      <c r="D57" s="56"/>
      <c r="E57" s="57">
        <f>'[4]SUM AUG 24'!$C$57</f>
        <v>0</v>
      </c>
      <c r="F57" s="56"/>
      <c r="G57" s="57">
        <f>+C57+'[3]SUM JUL 25'!G57</f>
        <v>-23976</v>
      </c>
      <c r="H57" s="56"/>
      <c r="I57" s="57">
        <f>'[4]SUM AUG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4" t="s">
        <v>71</v>
      </c>
      <c r="B58" s="65"/>
      <c r="C58" s="66">
        <f>C56+C57</f>
        <v>349515</v>
      </c>
      <c r="D58" s="65"/>
      <c r="E58" s="66">
        <f>E56+E57</f>
        <v>326489</v>
      </c>
      <c r="F58" s="65"/>
      <c r="G58" s="65">
        <f>G56+G57</f>
        <v>1757126</v>
      </c>
      <c r="H58" s="65"/>
      <c r="I58" s="66">
        <f>I56+I57</f>
        <v>1482183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1"/>
      <c r="B59" s="86"/>
      <c r="C59" s="86"/>
      <c r="D59" s="86"/>
      <c r="E59" s="86"/>
      <c r="F59" s="86"/>
      <c r="G59" s="86"/>
      <c r="H59" s="86"/>
      <c r="I59" s="86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87" t="s">
        <v>87</v>
      </c>
      <c r="B60" s="88"/>
      <c r="C60" s="88"/>
      <c r="D60" s="88"/>
      <c r="E60" s="88"/>
      <c r="F60" s="88"/>
      <c r="G60" s="88"/>
      <c r="H60" s="89"/>
      <c r="I60" s="89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zoomScaleNormal="100" workbookViewId="0">
      <selection activeCell="F20" sqref="F20"/>
    </sheetView>
  </sheetViews>
  <sheetFormatPr defaultRowHeight="15" x14ac:dyDescent="0.25"/>
  <cols>
    <col min="2" max="8" width="18.7109375" customWidth="1"/>
  </cols>
  <sheetData>
    <row r="1" spans="1:8" x14ac:dyDescent="0.25">
      <c r="B1" s="53" t="s">
        <v>0</v>
      </c>
      <c r="C1" s="53"/>
      <c r="D1" s="53"/>
      <c r="E1" s="53"/>
      <c r="F1" s="53"/>
      <c r="G1" s="53"/>
      <c r="H1" s="53"/>
    </row>
    <row r="2" spans="1:8" x14ac:dyDescent="0.25">
      <c r="B2" s="53" t="s">
        <v>1</v>
      </c>
      <c r="C2" s="67"/>
      <c r="D2" s="53"/>
      <c r="E2" s="53"/>
      <c r="F2" s="53"/>
      <c r="G2" s="53"/>
      <c r="H2" s="53"/>
    </row>
    <row r="3" spans="1:8" x14ac:dyDescent="0.25">
      <c r="B3" s="53"/>
      <c r="C3" s="67"/>
      <c r="D3" s="53"/>
      <c r="E3" s="53"/>
      <c r="F3" s="53"/>
      <c r="G3" s="53"/>
      <c r="H3" s="53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73</v>
      </c>
      <c r="G5" s="4" t="s">
        <v>74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75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76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8">
        <v>350475490</v>
      </c>
      <c r="G8" s="8">
        <v>2.2233028885425124E-2</v>
      </c>
      <c r="H8" s="8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69">
        <v>300897463</v>
      </c>
      <c r="G9" s="10">
        <v>-9.3931489948014535E-3</v>
      </c>
      <c r="H9" s="10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8">
        <v>300040382</v>
      </c>
      <c r="G10" s="8">
        <v>-6.6891512228788835E-2</v>
      </c>
      <c r="H10" s="8">
        <v>-1.7290078118088085E-2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0">
        <v>354308502</v>
      </c>
      <c r="G11" s="10">
        <v>2.8270347989331319E-2</v>
      </c>
      <c r="H11" s="10">
        <v>-5.3312159653153305E-3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8">
        <v>328233735</v>
      </c>
      <c r="G12" s="8">
        <v>-4.5588674282652307E-2</v>
      </c>
      <c r="H12" s="8">
        <v>-1.3688551002707643E-2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0">
        <v>354308502</v>
      </c>
      <c r="G13" s="10">
        <v>-1.0228295975550059E-2</v>
      </c>
      <c r="H13" s="10">
        <v>-1.3051975047556003E-2</v>
      </c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8">
        <v>360412762</v>
      </c>
      <c r="G14" s="8">
        <v>-4.6970312668796295E-3</v>
      </c>
      <c r="H14" s="8">
        <v>-1.1787276115851964E-2</v>
      </c>
    </row>
    <row r="15" spans="1:8" ht="15.75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0">
        <v>355646503</v>
      </c>
      <c r="G15" s="10">
        <v>2.6674053827273114E-2</v>
      </c>
      <c r="H15" s="10">
        <v>-6.9223376857969589E-3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8"/>
      <c r="G16" s="8" t="s">
        <v>22</v>
      </c>
      <c r="H16" s="8" t="s">
        <v>22</v>
      </c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69"/>
      <c r="G17" s="10" t="s">
        <v>22</v>
      </c>
      <c r="H17" s="10" t="s">
        <v>22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8"/>
      <c r="G18" s="8" t="s">
        <v>22</v>
      </c>
      <c r="H18" s="8" t="s">
        <v>22</v>
      </c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69"/>
      <c r="G19" s="10" t="s">
        <v>22</v>
      </c>
      <c r="H19" s="10" t="s">
        <v>22</v>
      </c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2719669423</v>
      </c>
      <c r="G22" s="8"/>
      <c r="H22" s="8"/>
    </row>
    <row r="23" spans="1:8" x14ac:dyDescent="0.25">
      <c r="A23" s="2"/>
      <c r="B23" s="71"/>
      <c r="C23" s="20"/>
      <c r="D23" s="20"/>
      <c r="E23" s="20"/>
      <c r="F23" s="20"/>
      <c r="G23" s="20"/>
      <c r="H23" s="20"/>
    </row>
    <row r="24" spans="1:8" x14ac:dyDescent="0.25">
      <c r="B24" s="90" t="s">
        <v>87</v>
      </c>
      <c r="C24" s="90"/>
      <c r="D24" s="90"/>
      <c r="E24" s="90"/>
      <c r="F24" s="90"/>
      <c r="G24" s="90"/>
      <c r="H24" s="90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2025 Collections Summary</vt:lpstr>
      <vt:lpstr>August 2025 Gallons Summary</vt:lpstr>
      <vt:lpstr>August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2025-09-19T15:14:03Z</dcterms:modified>
</cp:coreProperties>
</file>