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0B5A07C5-5ED0-4BD7-8E15-518EBBBB5067}" xr6:coauthVersionLast="47" xr6:coauthVersionMax="47" xr10:uidLastSave="{00000000-0000-0000-0000-000000000000}"/>
  <bookViews>
    <workbookView xWindow="15" yWindow="15" windowWidth="20460" windowHeight="10890" activeTab="2" xr2:uid="{DD8B6685-F534-4B7E-9252-F2BF3EF36B36}"/>
  </bookViews>
  <sheets>
    <sheet name="Dec 2024 Collections Summary" sheetId="1" r:id="rId1"/>
    <sheet name="Nov 2024 Gallons Summary" sheetId="2" r:id="rId2"/>
    <sheet name="Nov 2024 G &amp; D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E57" i="2"/>
  <c r="C57" i="2"/>
  <c r="G57" i="2" s="1"/>
  <c r="I56" i="2"/>
  <c r="I58" i="2" s="1"/>
  <c r="E56" i="2"/>
  <c r="E58" i="2" s="1"/>
  <c r="C56" i="2"/>
  <c r="G56" i="2" s="1"/>
  <c r="G58" i="2" s="1"/>
  <c r="I51" i="2"/>
  <c r="E51" i="2"/>
  <c r="C51" i="2"/>
  <c r="G51" i="2" s="1"/>
  <c r="I50" i="2"/>
  <c r="I52" i="2" s="1"/>
  <c r="E50" i="2"/>
  <c r="C50" i="2"/>
  <c r="G50" i="2" s="1"/>
  <c r="G52" i="2" s="1"/>
  <c r="H43" i="2"/>
  <c r="D43" i="2"/>
  <c r="B43" i="2"/>
  <c r="F43" i="2" s="1"/>
  <c r="H42" i="2"/>
  <c r="H45" i="2" s="1"/>
  <c r="D42" i="2"/>
  <c r="D45" i="2" s="1"/>
  <c r="B42" i="2"/>
  <c r="B45" i="2" s="1"/>
  <c r="H41" i="2"/>
  <c r="D41" i="2"/>
  <c r="B41" i="2"/>
  <c r="F41" i="2" s="1"/>
  <c r="H38" i="2"/>
  <c r="D38" i="2"/>
  <c r="B38" i="2"/>
  <c r="F38" i="2" s="1"/>
  <c r="H36" i="2"/>
  <c r="D36" i="2"/>
  <c r="B36" i="2"/>
  <c r="F36" i="2" s="1"/>
  <c r="H35" i="2"/>
  <c r="D35" i="2"/>
  <c r="B35" i="2"/>
  <c r="F35" i="2" s="1"/>
  <c r="H34" i="2"/>
  <c r="D34" i="2"/>
  <c r="B34" i="2"/>
  <c r="F34" i="2" s="1"/>
  <c r="H33" i="2"/>
  <c r="I37" i="2" s="1"/>
  <c r="D33" i="2"/>
  <c r="B33" i="2"/>
  <c r="I32" i="2"/>
  <c r="E32" i="2"/>
  <c r="C32" i="2"/>
  <c r="G32" i="2" s="1"/>
  <c r="H26" i="2"/>
  <c r="D26" i="2"/>
  <c r="B26" i="2"/>
  <c r="F26" i="2" s="1"/>
  <c r="H25" i="2"/>
  <c r="D25" i="2"/>
  <c r="B25" i="2"/>
  <c r="F25" i="2" s="1"/>
  <c r="H24" i="2"/>
  <c r="D24" i="2"/>
  <c r="B24" i="2"/>
  <c r="F24" i="2" s="1"/>
  <c r="H23" i="2"/>
  <c r="D23" i="2"/>
  <c r="B23" i="2"/>
  <c r="F23" i="2" s="1"/>
  <c r="H22" i="2"/>
  <c r="D22" i="2"/>
  <c r="B22" i="2"/>
  <c r="F22" i="2" s="1"/>
  <c r="H21" i="2"/>
  <c r="D21" i="2"/>
  <c r="B21" i="2"/>
  <c r="F21" i="2" s="1"/>
  <c r="H20" i="2"/>
  <c r="D20" i="2"/>
  <c r="B20" i="2"/>
  <c r="F20" i="2" s="1"/>
  <c r="H19" i="2"/>
  <c r="D19" i="2"/>
  <c r="B19" i="2"/>
  <c r="F19" i="2" s="1"/>
  <c r="H15" i="2"/>
  <c r="D15" i="2"/>
  <c r="B15" i="2"/>
  <c r="F15" i="2" s="1"/>
  <c r="H13" i="2"/>
  <c r="I14" i="2" s="1"/>
  <c r="D13" i="2"/>
  <c r="E14" i="2" s="1"/>
  <c r="E16" i="2" s="1"/>
  <c r="B13" i="2"/>
  <c r="C14" i="2" s="1"/>
  <c r="C16" i="2" s="1"/>
  <c r="H8" i="2"/>
  <c r="D8" i="2"/>
  <c r="B8" i="2"/>
  <c r="F8" i="2" s="1"/>
  <c r="H7" i="2"/>
  <c r="I9" i="2" s="1"/>
  <c r="D7" i="2"/>
  <c r="E9" i="2" s="1"/>
  <c r="B7" i="2"/>
  <c r="I5" i="2"/>
  <c r="I11" i="2" s="1"/>
  <c r="E5" i="2"/>
  <c r="E11" i="2" s="1"/>
  <c r="E17" i="2" s="1"/>
  <c r="C5" i="2"/>
  <c r="G5" i="2" s="1"/>
  <c r="E32" i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E19" i="1" s="1"/>
  <c r="C13" i="1"/>
  <c r="C19" i="1" s="1"/>
  <c r="B13" i="1"/>
  <c r="B19" i="1" s="1"/>
  <c r="E8" i="1"/>
  <c r="C8" i="1"/>
  <c r="B8" i="1"/>
  <c r="D8" i="1" s="1"/>
  <c r="E7" i="1"/>
  <c r="E11" i="1" s="1"/>
  <c r="C7" i="1"/>
  <c r="C11" i="1" s="1"/>
  <c r="B7" i="1"/>
  <c r="D7" i="1" s="1"/>
  <c r="D11" i="1" s="1"/>
  <c r="E28" i="2" l="1"/>
  <c r="I28" i="2"/>
  <c r="I40" i="2"/>
  <c r="C37" i="2"/>
  <c r="C40" i="2" s="1"/>
  <c r="C46" i="2" s="1"/>
  <c r="C9" i="2"/>
  <c r="C11" i="2" s="1"/>
  <c r="C17" i="2" s="1"/>
  <c r="C30" i="2" s="1"/>
  <c r="C48" i="2" s="1"/>
  <c r="C54" i="2" s="1"/>
  <c r="I16" i="2"/>
  <c r="I17" i="2" s="1"/>
  <c r="I30" i="2" s="1"/>
  <c r="I48" i="2" s="1"/>
  <c r="I54" i="2" s="1"/>
  <c r="E37" i="2"/>
  <c r="E40" i="2" s="1"/>
  <c r="E46" i="2" s="1"/>
  <c r="E52" i="2"/>
  <c r="G28" i="2"/>
  <c r="I46" i="2"/>
  <c r="E30" i="2"/>
  <c r="F7" i="2"/>
  <c r="G9" i="2" s="1"/>
  <c r="G11" i="2" s="1"/>
  <c r="G17" i="2" s="1"/>
  <c r="G30" i="2" s="1"/>
  <c r="F13" i="2"/>
  <c r="G14" i="2" s="1"/>
  <c r="G16" i="2" s="1"/>
  <c r="F33" i="2"/>
  <c r="G37" i="2" s="1"/>
  <c r="G40" i="2" s="1"/>
  <c r="G46" i="2" s="1"/>
  <c r="F42" i="2"/>
  <c r="F45" i="2" s="1"/>
  <c r="C52" i="2"/>
  <c r="C58" i="2"/>
  <c r="C28" i="2"/>
  <c r="C21" i="1"/>
  <c r="C26" i="1" s="1"/>
  <c r="C35" i="1" s="1"/>
  <c r="E21" i="1"/>
  <c r="E26" i="1" s="1"/>
  <c r="E35" i="1" s="1"/>
  <c r="D13" i="1"/>
  <c r="D19" i="1" s="1"/>
  <c r="D21" i="1" s="1"/>
  <c r="D26" i="1" s="1"/>
  <c r="D35" i="1" s="1"/>
  <c r="B11" i="1"/>
  <c r="B21" i="1" s="1"/>
  <c r="B26" i="1" s="1"/>
  <c r="B35" i="1" s="1"/>
  <c r="E48" i="2" l="1"/>
  <c r="E54" i="2" s="1"/>
  <c r="G48" i="2"/>
  <c r="G54" i="2" s="1"/>
</calcChain>
</file>

<file path=xl/sharedStrings.xml><?xml version="1.0" encoding="utf-8"?>
<sst xmlns="http://schemas.openxmlformats.org/spreadsheetml/2006/main" count="128" uniqueCount="89">
  <si>
    <t>MISSOURI DEPARTMENT OF REVENUE</t>
  </si>
  <si>
    <t>TOTAL HIGHWAY GALLONS (GAS &amp; DIESEL)</t>
  </si>
  <si>
    <t>GALLONS 2021</t>
  </si>
  <si>
    <t>GALLONS 2022</t>
  </si>
  <si>
    <t>GALLONS 2023</t>
  </si>
  <si>
    <t>GALLONS 2024</t>
  </si>
  <si>
    <t xml:space="preserve"> INCREASE 2024</t>
  </si>
  <si>
    <t xml:space="preserve">  CUMULATIVE</t>
  </si>
  <si>
    <t xml:space="preserve"> OVER 2023 (%)</t>
  </si>
  <si>
    <t xml:space="preserve">    INCREASE</t>
  </si>
  <si>
    <t xml:space="preserve"> 24 OVER 23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</si>
  <si>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</si>
  <si>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</si>
  <si>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</si>
  <si>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</si>
  <si>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</si>
  <si>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</si>
  <si>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</si>
  <si>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</si>
  <si>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</si>
  <si>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</si>
  <si>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</si>
  <si>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</si>
  <si>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</si>
  <si>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</si>
  <si>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</si>
  <si>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</si>
  <si>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</si>
  <si>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YEAR TO DATE 2023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</si>
  <si>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</si>
  <si>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</si>
  <si>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</si>
  <si>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</si>
  <si>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</si>
  <si>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</si>
  <si>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</si>
  <si>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</si>
  <si>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</si>
  <si>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</si>
  <si>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</si>
  <si>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</si>
  <si>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</si>
  <si>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</si>
  <si>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</si>
  <si>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</si>
  <si>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</si>
  <si>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</si>
  <si>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</si>
  <si>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</si>
  <si>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</si>
  <si>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</si>
  <si>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</si>
  <si>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</si>
  <si>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</si>
  <si>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</si>
  <si>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</si>
  <si>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</si>
  <si>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</si>
  <si>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</si>
  <si>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</si>
  <si>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</si>
  <si>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</si>
  <si>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</si>
  <si>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</si>
  <si>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</si>
  <si>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</si>
  <si>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</si>
  <si>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</si>
  <si>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</si>
  <si>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</si>
  <si>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</si>
  <si>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</si>
  <si>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</si>
  <si>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</si>
  <si>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</si>
  <si>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</si>
  <si>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 xml:space="preserve">   RETAIL </t>
  </si>
  <si>
    <t>GROSS S/F (DIESEL) RECEIVED</t>
  </si>
  <si>
    <t xml:space="preserve">  S/F (DIESEL) ALLOWANCE 2%</t>
  </si>
  <si>
    <t>REFUNDS - SPECIAL FUEL</t>
  </si>
  <si>
    <t>REFUNDS(HWY)-GASOLINE</t>
  </si>
  <si>
    <t>REFUNDS(HWY)-SPECIAL FUEL</t>
  </si>
  <si>
    <t xml:space="preserve">  S/F (D(ESEL HWY REFUNDS</t>
  </si>
  <si>
    <t>NET AVIATION TAXED</t>
  </si>
  <si>
    <t>DECEMBER 2024</t>
  </si>
  <si>
    <t>DECEMBER 2023</t>
  </si>
  <si>
    <t>ABOVE RECORDS COMPILED FROM MOTOR FUEL LICENSEE RECORDS OF THE MISSOURI DEPARTMENT OF REVENUE, TAXATION BUREAU, BY ISABELLA LITTLE, JANUARY 24, 2025.</t>
  </si>
  <si>
    <t>ABOVE FIGURES COMPILED FROM MOTOR FUEL LICENSEE RECORDS OF THE MISSOURI DEPARTMENT OF REVENUE, TAXATION DIVISION, BY ISABELLA LITTLE, JANUARY 24, 2025.</t>
  </si>
  <si>
    <t>ABOVE FIGURES COMPILED FROM MOTOR FUEL LICENSEE RECORDS OF THE MISSOURI DEPARTMENT OF REVENUE, TAXATION DIVISION, BY ISABELLA LITTLE, JANUARY 24,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</si>
</sst>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9" fontId="1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7" fontId="4" fillId="2" borderId="0" xfId="0" applyNumberFormat="1" applyFont="1" applyFill="1" applyAlignment="1">
      <alignment vertical="center"/>
    </xf>
    <xf numFmtId="38" fontId="4" fillId="2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38" fontId="4" fillId="0" borderId="0" xfId="0" applyNumberFormat="1" applyFont="1"/>
    <xf numFmtId="0" fontId="1" fillId="0" borderId="0" xfId="0" applyFont="1"/>
    <xf numFmtId="38" fontId="4" fillId="0" borderId="0" xfId="0" applyNumberFormat="1" applyFont="1" applyAlignment="1">
      <alignment vertical="center"/>
    </xf>
    <xf numFmtId="38" fontId="2" fillId="0" borderId="0" xfId="0" applyNumberFormat="1" applyFont="1"/>
    <xf numFmtId="37" fontId="4" fillId="0" borderId="0" xfId="0" applyNumberFormat="1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0" fontId="4" fillId="0" borderId="0" xfId="0" applyFont="1"/>
    <xf numFmtId="8" fontId="8" fillId="2" borderId="18" xfId="0" applyNumberFormat="1" applyFont="1" applyFill="1" applyBorder="1" applyAlignment="1">
      <alignment horizontal="left" vertical="center"/>
    </xf>
    <xf numFmtId="8" fontId="8" fillId="2" borderId="1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Continuous"/>
    </xf>
    <xf numFmtId="49" fontId="4" fillId="2" borderId="1" xfId="0" applyNumberFormat="1" applyFont="1" applyFill="1" applyBorder="1" applyAlignment="1">
      <alignment vertical="center"/>
    </xf>
    <xf numFmtId="10" fontId="4" fillId="0" borderId="0" xfId="4" applyNumberFormat="1" applyFont="1" applyAlignment="1">
      <alignment vertical="center"/>
    </xf>
    <xf numFmtId="0" fontId="7" fillId="0" borderId="0" xfId="0" applyFont="1" applyAlignment="1">
      <alignment horizontal="center" vertical="center" readingOrder="1"/>
    </xf>
  </cellXfs>
  <cellStyles count="5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OCT%20-%20DEC.xls" TargetMode="External"/><Relationship Id="rId1" Type="http://schemas.openxmlformats.org/officeDocument/2006/relationships/externalLinkPath" Target="file:///S:\Tax\BTS\fuelbond\Excel\2024%20Highway%20Reports\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COL%20OCT%20-%20DEC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4.xls" TargetMode="External"/><Relationship Id="rId1" Type="http://schemas.openxmlformats.org/officeDocument/2006/relationships/externalLinkPath" Target="file:///S:\Tax\BTS\fuelbond\Excel\2024%20Highway%20Reports\HWYGAL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GAL4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>
            <v>732375665.18000007</v>
          </cell>
        </row>
        <row r="8">
          <cell r="D8">
            <v>270680583.21999997</v>
          </cell>
        </row>
        <row r="13">
          <cell r="D13">
            <v>-4716476.6050000004</v>
          </cell>
        </row>
        <row r="14">
          <cell r="D14">
            <v>-1571146.65</v>
          </cell>
        </row>
        <row r="15">
          <cell r="D15">
            <v>-6356712.8299999991</v>
          </cell>
        </row>
        <row r="16">
          <cell r="D16">
            <v>-1010658.69</v>
          </cell>
        </row>
        <row r="17">
          <cell r="D17">
            <v>-4864.3200000000006</v>
          </cell>
        </row>
        <row r="23">
          <cell r="D23">
            <v>398092.04000000004</v>
          </cell>
        </row>
        <row r="24">
          <cell r="D24">
            <v>-21200849.599999998</v>
          </cell>
        </row>
        <row r="29">
          <cell r="D29">
            <v>215302</v>
          </cell>
        </row>
        <row r="30">
          <cell r="D30">
            <v>-3037.6</v>
          </cell>
        </row>
        <row r="32">
          <cell r="D32">
            <v>2641947.44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16172</v>
          </cell>
        </row>
        <row r="30">
          <cell r="B30">
            <v>0</v>
          </cell>
        </row>
      </sheetData>
      <sheetData sheetId="9">
        <row r="7">
          <cell r="B7">
            <v>69766416</v>
          </cell>
        </row>
        <row r="8">
          <cell r="B8">
            <v>23565746.600000001</v>
          </cell>
        </row>
        <row r="13">
          <cell r="B13">
            <v>-272063.98</v>
          </cell>
        </row>
        <row r="14">
          <cell r="B14">
            <v>-2732.42</v>
          </cell>
        </row>
        <row r="15">
          <cell r="B15">
            <v>-1014324.09</v>
          </cell>
        </row>
        <row r="16">
          <cell r="B16">
            <v>-1607.62</v>
          </cell>
        </row>
        <row r="17">
          <cell r="B17">
            <v>-520.77</v>
          </cell>
        </row>
        <row r="23">
          <cell r="B23">
            <v>42167.79</v>
          </cell>
        </row>
        <row r="24">
          <cell r="B24">
            <v>-382505.59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0">
        <row r="7">
          <cell r="B7">
            <v>6856</v>
          </cell>
        </row>
        <row r="8">
          <cell r="B8">
            <v>10718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45% OCT"/>
      <sheetName val="11% OCT"/>
      <sheetName val="SUM OCT 2023"/>
      <sheetName val="9% NOV"/>
      <sheetName val="245% NOV"/>
      <sheetName val="11% NOV"/>
      <sheetName val="SUM NOV 2023"/>
      <sheetName val="9% DEC"/>
      <sheetName val="245% DEC"/>
      <sheetName val="11% DEC"/>
      <sheetName val="SUM DEC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>
            <v>75788992.049999997</v>
          </cell>
          <cell r="D7">
            <v>760429003.13999999</v>
          </cell>
        </row>
        <row r="8">
          <cell r="B8">
            <v>11294262.59</v>
          </cell>
          <cell r="D8">
            <v>234452087.96000001</v>
          </cell>
        </row>
        <row r="13">
          <cell r="B13">
            <v>-315937.84000000003</v>
          </cell>
          <cell r="D13">
            <v>-5101490.2299999995</v>
          </cell>
        </row>
        <row r="14">
          <cell r="B14">
            <v>-24704.86</v>
          </cell>
          <cell r="D14">
            <v>-745116.88</v>
          </cell>
        </row>
        <row r="15">
          <cell r="B15">
            <v>-700100.67</v>
          </cell>
          <cell r="D15">
            <v>-5441116.8600000003</v>
          </cell>
        </row>
        <row r="16">
          <cell r="B16">
            <v>-356.79</v>
          </cell>
          <cell r="D16">
            <v>-73462.23</v>
          </cell>
        </row>
        <row r="17">
          <cell r="B17">
            <v>0</v>
          </cell>
          <cell r="D17">
            <v>-2349.7799999999997</v>
          </cell>
        </row>
        <row r="23">
          <cell r="B23">
            <v>23436.39</v>
          </cell>
          <cell r="D23">
            <v>447547.91000000003</v>
          </cell>
        </row>
        <row r="24">
          <cell r="B24">
            <v>-825811.25</v>
          </cell>
          <cell r="D24">
            <v>-19748621.990000002</v>
          </cell>
        </row>
        <row r="29">
          <cell r="B29">
            <v>3545</v>
          </cell>
          <cell r="D29">
            <v>130115.27</v>
          </cell>
        </row>
        <row r="30">
          <cell r="B30">
            <v>0</v>
          </cell>
          <cell r="D30">
            <v>-2449.11</v>
          </cell>
        </row>
        <row r="32">
          <cell r="B32">
            <v>111709.04</v>
          </cell>
          <cell r="D32">
            <v>2125573.7999999998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7% OCT"/>
      <sheetName val="11% OCT"/>
      <sheetName val="SUM OCT 24"/>
      <sheetName val="9% NOV"/>
      <sheetName val="27% NOV"/>
      <sheetName val="11% NOV"/>
      <sheetName val="SUM NOV 24"/>
      <sheetName val="9% DEC"/>
      <sheetName val="27% DEC"/>
      <sheetName val="11% DEC"/>
      <sheetName val="SUM DEC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3140450186.181818</v>
          </cell>
        </row>
        <row r="7">
          <cell r="F7">
            <v>171361108</v>
          </cell>
        </row>
        <row r="8">
          <cell r="F8">
            <v>0</v>
          </cell>
        </row>
        <row r="13">
          <cell r="F13">
            <v>1840446</v>
          </cell>
        </row>
        <row r="15">
          <cell r="F15">
            <v>86875998.497811139</v>
          </cell>
        </row>
        <row r="19">
          <cell r="F19">
            <v>3236759.2653061226</v>
          </cell>
        </row>
        <row r="20">
          <cell r="F20">
            <v>0</v>
          </cell>
        </row>
        <row r="21">
          <cell r="F21">
            <v>2437.5714285714284</v>
          </cell>
        </row>
        <row r="22">
          <cell r="F22">
            <v>1952873.530612245</v>
          </cell>
        </row>
        <row r="23">
          <cell r="F23">
            <v>5594727.3877551015</v>
          </cell>
        </row>
        <row r="24">
          <cell r="F24">
            <v>5875188.2448979598</v>
          </cell>
        </row>
        <row r="25">
          <cell r="F25">
            <v>1693494.1224489796</v>
          </cell>
        </row>
        <row r="26">
          <cell r="F26">
            <v>21629002.199999999</v>
          </cell>
        </row>
        <row r="32">
          <cell r="G32">
            <v>1410478589.823992</v>
          </cell>
        </row>
        <row r="33">
          <cell r="F33">
            <v>66855274</v>
          </cell>
        </row>
        <row r="34">
          <cell r="F34">
            <v>415419</v>
          </cell>
        </row>
        <row r="35">
          <cell r="F35">
            <v>0</v>
          </cell>
        </row>
        <row r="36">
          <cell r="F36">
            <v>254439142</v>
          </cell>
        </row>
        <row r="38">
          <cell r="F38">
            <v>19812291.412118152</v>
          </cell>
        </row>
        <row r="41">
          <cell r="F41">
            <v>28244680.06122449</v>
          </cell>
        </row>
        <row r="42">
          <cell r="F42">
            <v>3274468</v>
          </cell>
        </row>
        <row r="43">
          <cell r="F43">
            <v>19303.265306122448</v>
          </cell>
        </row>
        <row r="50">
          <cell r="G50">
            <v>1556657.693877551</v>
          </cell>
        </row>
        <row r="51">
          <cell r="G51">
            <v>-82966214.387755096</v>
          </cell>
        </row>
        <row r="56">
          <cell r="G56">
            <v>2394591</v>
          </cell>
        </row>
        <row r="57">
          <cell r="G57">
            <v>-33751</v>
          </cell>
        </row>
      </sheetData>
      <sheetData sheetId="8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179889</v>
          </cell>
        </row>
        <row r="57">
          <cell r="C57">
            <v>0</v>
          </cell>
        </row>
      </sheetData>
      <sheetData sheetId="9">
        <row r="5">
          <cell r="C5">
            <v>286912873</v>
          </cell>
        </row>
        <row r="7">
          <cell r="B7">
            <v>20365187</v>
          </cell>
        </row>
        <row r="8">
          <cell r="B8">
            <v>0</v>
          </cell>
        </row>
        <row r="13">
          <cell r="B13">
            <v>114771</v>
          </cell>
        </row>
        <row r="15">
          <cell r="B15">
            <v>7746034</v>
          </cell>
        </row>
        <row r="19">
          <cell r="B19">
            <v>71655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13319</v>
          </cell>
        </row>
        <row r="23">
          <cell r="B23">
            <v>62215</v>
          </cell>
        </row>
        <row r="24">
          <cell r="B24">
            <v>844625</v>
          </cell>
        </row>
        <row r="25">
          <cell r="B25">
            <v>15830</v>
          </cell>
        </row>
        <row r="26">
          <cell r="B26">
            <v>36432</v>
          </cell>
        </row>
        <row r="32">
          <cell r="C32">
            <v>111302817</v>
          </cell>
        </row>
        <row r="33">
          <cell r="B33">
            <v>4606643</v>
          </cell>
        </row>
        <row r="34">
          <cell r="B34">
            <v>26969</v>
          </cell>
        </row>
        <row r="35">
          <cell r="B35">
            <v>0</v>
          </cell>
        </row>
        <row r="36">
          <cell r="B36">
            <v>17661821</v>
          </cell>
        </row>
        <row r="38">
          <cell r="B38">
            <v>104659</v>
          </cell>
        </row>
        <row r="41">
          <cell r="B41">
            <v>3756756</v>
          </cell>
        </row>
        <row r="42">
          <cell r="B42">
            <v>21435</v>
          </cell>
        </row>
        <row r="43">
          <cell r="B43">
            <v>1929</v>
          </cell>
        </row>
        <row r="50">
          <cell r="C50">
            <v>156177</v>
          </cell>
        </row>
        <row r="51">
          <cell r="C51">
            <v>-1416687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0">
        <row r="5">
          <cell r="C5">
            <v>62327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32">
          <cell r="C32">
            <v>97436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3">
          <cell r="B43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45% OCT"/>
      <sheetName val="11% OCT"/>
      <sheetName val="SUM OCT 23"/>
      <sheetName val="9% NOV"/>
      <sheetName val="245% NOV"/>
      <sheetName val="11% NOV"/>
      <sheetName val="SUM NOV 23"/>
      <sheetName val="9% DEC"/>
      <sheetName val="245% DEC"/>
      <sheetName val="11% DEC"/>
      <sheetName val="SUM DEC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C5">
            <v>334465167</v>
          </cell>
          <cell r="G5">
            <v>3602957172</v>
          </cell>
        </row>
        <row r="7">
          <cell r="B7">
            <v>15100095</v>
          </cell>
          <cell r="F7">
            <v>202399788</v>
          </cell>
        </row>
        <row r="8">
          <cell r="B8">
            <v>0</v>
          </cell>
          <cell r="F8">
            <v>0</v>
          </cell>
        </row>
        <row r="13">
          <cell r="B13">
            <v>171614</v>
          </cell>
          <cell r="F13">
            <v>2051890</v>
          </cell>
        </row>
        <row r="15">
          <cell r="B15">
            <v>9448054</v>
          </cell>
          <cell r="F15">
            <v>100472432</v>
          </cell>
        </row>
        <row r="19">
          <cell r="B19">
            <v>26321</v>
          </cell>
          <cell r="F19">
            <v>3848088</v>
          </cell>
        </row>
        <row r="20">
          <cell r="B20">
            <v>0</v>
          </cell>
          <cell r="F20">
            <v>0</v>
          </cell>
        </row>
        <row r="21">
          <cell r="B21">
            <v>0</v>
          </cell>
          <cell r="F21">
            <v>6599</v>
          </cell>
        </row>
        <row r="22">
          <cell r="B22">
            <v>18644</v>
          </cell>
          <cell r="F22">
            <v>1921742</v>
          </cell>
        </row>
        <row r="23">
          <cell r="B23">
            <v>387143</v>
          </cell>
          <cell r="F23">
            <v>8101845</v>
          </cell>
        </row>
        <row r="24">
          <cell r="B24">
            <v>625774</v>
          </cell>
          <cell r="F24">
            <v>5456765</v>
          </cell>
        </row>
        <row r="25">
          <cell r="B25">
            <v>231659</v>
          </cell>
          <cell r="F25">
            <v>2807657</v>
          </cell>
        </row>
        <row r="26">
          <cell r="B26">
            <v>494097</v>
          </cell>
          <cell r="F26">
            <v>14923907</v>
          </cell>
        </row>
        <row r="32">
          <cell r="C32">
            <v>73972771</v>
          </cell>
          <cell r="G32">
            <v>1393532202</v>
          </cell>
        </row>
        <row r="33">
          <cell r="B33">
            <v>9072363</v>
          </cell>
          <cell r="F33">
            <v>85168702</v>
          </cell>
        </row>
        <row r="34">
          <cell r="B34">
            <v>43708</v>
          </cell>
          <cell r="F34">
            <v>526458</v>
          </cell>
        </row>
        <row r="35">
          <cell r="B35">
            <v>0</v>
          </cell>
          <cell r="F35">
            <v>0</v>
          </cell>
        </row>
        <row r="36">
          <cell r="B36">
            <v>17841625</v>
          </cell>
          <cell r="F36">
            <v>266092114</v>
          </cell>
        </row>
        <row r="38">
          <cell r="B38">
            <v>779259</v>
          </cell>
          <cell r="F38">
            <v>19011759</v>
          </cell>
        </row>
        <row r="41">
          <cell r="B41">
            <v>2857554</v>
          </cell>
          <cell r="F41">
            <v>23741581</v>
          </cell>
        </row>
        <row r="42">
          <cell r="B42">
            <v>7136</v>
          </cell>
          <cell r="F42">
            <v>1473069</v>
          </cell>
        </row>
        <row r="43">
          <cell r="B43">
            <v>0</v>
          </cell>
          <cell r="F43">
            <v>10250</v>
          </cell>
        </row>
        <row r="50">
          <cell r="C50">
            <v>95658</v>
          </cell>
          <cell r="G50">
            <v>1952993</v>
          </cell>
        </row>
        <row r="51">
          <cell r="C51">
            <v>-3370658</v>
          </cell>
          <cell r="G51">
            <v>-83930891</v>
          </cell>
        </row>
        <row r="56">
          <cell r="C56">
            <v>39567</v>
          </cell>
          <cell r="G56">
            <v>1448137</v>
          </cell>
        </row>
        <row r="57">
          <cell r="C57">
            <v>0</v>
          </cell>
          <cell r="G57">
            <v>-27212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topLeftCell="A23" zoomScale="85" zoomScaleNormal="85" workbookViewId="0">
      <selection activeCell="A38" sqref="A38"/>
    </sheetView>
  </sheetViews>
  <sheetFormatPr defaultRowHeight="15" x14ac:dyDescent="0.25"/>
  <cols>
    <col min="1" max="1" width="35.7109375" customWidth="1"/>
    <col min="2" max="5" width="30.7109375" customWidth="1"/>
    <col min="8" max="8" width="17.7109375" bestFit="1" customWidth="1"/>
    <col min="257" max="257" width="35.7109375" customWidth="1"/>
    <col min="258" max="261" width="30.7109375" customWidth="1"/>
    <col min="264" max="264" width="17.7109375" bestFit="1" customWidth="1"/>
    <col min="513" max="513" width="35.7109375" customWidth="1"/>
    <col min="514" max="517" width="30.7109375" customWidth="1"/>
    <col min="520" max="520" width="17.7109375" bestFit="1" customWidth="1"/>
    <col min="769" max="769" width="35.7109375" customWidth="1"/>
    <col min="770" max="773" width="30.7109375" customWidth="1"/>
    <col min="776" max="776" width="17.7109375" bestFit="1" customWidth="1"/>
    <col min="1025" max="1025" width="35.7109375" customWidth="1"/>
    <col min="1026" max="1029" width="30.7109375" customWidth="1"/>
    <col min="1032" max="1032" width="17.7109375" bestFit="1" customWidth="1"/>
    <col min="1281" max="1281" width="35.7109375" customWidth="1"/>
    <col min="1282" max="1285" width="30.7109375" customWidth="1"/>
    <col min="1288" max="1288" width="17.7109375" bestFit="1" customWidth="1"/>
    <col min="1537" max="1537" width="35.7109375" customWidth="1"/>
    <col min="1538" max="1541" width="30.7109375" customWidth="1"/>
    <col min="1544" max="1544" width="17.7109375" bestFit="1" customWidth="1"/>
    <col min="1793" max="1793" width="35.7109375" customWidth="1"/>
    <col min="1794" max="1797" width="30.7109375" customWidth="1"/>
    <col min="1800" max="1800" width="17.7109375" bestFit="1" customWidth="1"/>
    <col min="2049" max="2049" width="35.7109375" customWidth="1"/>
    <col min="2050" max="2053" width="30.7109375" customWidth="1"/>
    <col min="2056" max="2056" width="17.7109375" bestFit="1" customWidth="1"/>
    <col min="2305" max="2305" width="35.7109375" customWidth="1"/>
    <col min="2306" max="2309" width="30.7109375" customWidth="1"/>
    <col min="2312" max="2312" width="17.7109375" bestFit="1" customWidth="1"/>
    <col min="2561" max="2561" width="35.7109375" customWidth="1"/>
    <col min="2562" max="2565" width="30.7109375" customWidth="1"/>
    <col min="2568" max="2568" width="17.7109375" bestFit="1" customWidth="1"/>
    <col min="2817" max="2817" width="35.7109375" customWidth="1"/>
    <col min="2818" max="2821" width="30.7109375" customWidth="1"/>
    <col min="2824" max="2824" width="17.7109375" bestFit="1" customWidth="1"/>
    <col min="3073" max="3073" width="35.7109375" customWidth="1"/>
    <col min="3074" max="3077" width="30.7109375" customWidth="1"/>
    <col min="3080" max="3080" width="17.7109375" bestFit="1" customWidth="1"/>
    <col min="3329" max="3329" width="35.7109375" customWidth="1"/>
    <col min="3330" max="3333" width="30.7109375" customWidth="1"/>
    <col min="3336" max="3336" width="17.7109375" bestFit="1" customWidth="1"/>
    <col min="3585" max="3585" width="35.7109375" customWidth="1"/>
    <col min="3586" max="3589" width="30.7109375" customWidth="1"/>
    <col min="3592" max="3592" width="17.7109375" bestFit="1" customWidth="1"/>
    <col min="3841" max="3841" width="35.7109375" customWidth="1"/>
    <col min="3842" max="3845" width="30.7109375" customWidth="1"/>
    <col min="3848" max="3848" width="17.7109375" bestFit="1" customWidth="1"/>
    <col min="4097" max="4097" width="35.7109375" customWidth="1"/>
    <col min="4098" max="4101" width="30.7109375" customWidth="1"/>
    <col min="4104" max="4104" width="17.7109375" bestFit="1" customWidth="1"/>
    <col min="4353" max="4353" width="35.7109375" customWidth="1"/>
    <col min="4354" max="4357" width="30.7109375" customWidth="1"/>
    <col min="4360" max="4360" width="17.7109375" bestFit="1" customWidth="1"/>
    <col min="4609" max="4609" width="35.7109375" customWidth="1"/>
    <col min="4610" max="4613" width="30.7109375" customWidth="1"/>
    <col min="4616" max="4616" width="17.7109375" bestFit="1" customWidth="1"/>
    <col min="4865" max="4865" width="35.7109375" customWidth="1"/>
    <col min="4866" max="4869" width="30.7109375" customWidth="1"/>
    <col min="4872" max="4872" width="17.7109375" bestFit="1" customWidth="1"/>
    <col min="5121" max="5121" width="35.7109375" customWidth="1"/>
    <col min="5122" max="5125" width="30.7109375" customWidth="1"/>
    <col min="5128" max="5128" width="17.7109375" bestFit="1" customWidth="1"/>
    <col min="5377" max="5377" width="35.7109375" customWidth="1"/>
    <col min="5378" max="5381" width="30.7109375" customWidth="1"/>
    <col min="5384" max="5384" width="17.7109375" bestFit="1" customWidth="1"/>
    <col min="5633" max="5633" width="35.7109375" customWidth="1"/>
    <col min="5634" max="5637" width="30.7109375" customWidth="1"/>
    <col min="5640" max="5640" width="17.7109375" bestFit="1" customWidth="1"/>
    <col min="5889" max="5889" width="35.7109375" customWidth="1"/>
    <col min="5890" max="5893" width="30.7109375" customWidth="1"/>
    <col min="5896" max="5896" width="17.7109375" bestFit="1" customWidth="1"/>
    <col min="6145" max="6145" width="35.7109375" customWidth="1"/>
    <col min="6146" max="6149" width="30.7109375" customWidth="1"/>
    <col min="6152" max="6152" width="17.7109375" bestFit="1" customWidth="1"/>
    <col min="6401" max="6401" width="35.7109375" customWidth="1"/>
    <col min="6402" max="6405" width="30.7109375" customWidth="1"/>
    <col min="6408" max="6408" width="17.7109375" bestFit="1" customWidth="1"/>
    <col min="6657" max="6657" width="35.7109375" customWidth="1"/>
    <col min="6658" max="6661" width="30.7109375" customWidth="1"/>
    <col min="6664" max="6664" width="17.7109375" bestFit="1" customWidth="1"/>
    <col min="6913" max="6913" width="35.7109375" customWidth="1"/>
    <col min="6914" max="6917" width="30.7109375" customWidth="1"/>
    <col min="6920" max="6920" width="17.7109375" bestFit="1" customWidth="1"/>
    <col min="7169" max="7169" width="35.7109375" customWidth="1"/>
    <col min="7170" max="7173" width="30.7109375" customWidth="1"/>
    <col min="7176" max="7176" width="17.7109375" bestFit="1" customWidth="1"/>
    <col min="7425" max="7425" width="35.7109375" customWidth="1"/>
    <col min="7426" max="7429" width="30.7109375" customWidth="1"/>
    <col min="7432" max="7432" width="17.7109375" bestFit="1" customWidth="1"/>
    <col min="7681" max="7681" width="35.7109375" customWidth="1"/>
    <col min="7682" max="7685" width="30.7109375" customWidth="1"/>
    <col min="7688" max="7688" width="17.7109375" bestFit="1" customWidth="1"/>
    <col min="7937" max="7937" width="35.7109375" customWidth="1"/>
    <col min="7938" max="7941" width="30.7109375" customWidth="1"/>
    <col min="7944" max="7944" width="17.7109375" bestFit="1" customWidth="1"/>
    <col min="8193" max="8193" width="35.7109375" customWidth="1"/>
    <col min="8194" max="8197" width="30.7109375" customWidth="1"/>
    <col min="8200" max="8200" width="17.7109375" bestFit="1" customWidth="1"/>
    <col min="8449" max="8449" width="35.7109375" customWidth="1"/>
    <col min="8450" max="8453" width="30.7109375" customWidth="1"/>
    <col min="8456" max="8456" width="17.7109375" bestFit="1" customWidth="1"/>
    <col min="8705" max="8705" width="35.7109375" customWidth="1"/>
    <col min="8706" max="8709" width="30.7109375" customWidth="1"/>
    <col min="8712" max="8712" width="17.7109375" bestFit="1" customWidth="1"/>
    <col min="8961" max="8961" width="35.7109375" customWidth="1"/>
    <col min="8962" max="8965" width="30.7109375" customWidth="1"/>
    <col min="8968" max="8968" width="17.7109375" bestFit="1" customWidth="1"/>
    <col min="9217" max="9217" width="35.7109375" customWidth="1"/>
    <col min="9218" max="9221" width="30.7109375" customWidth="1"/>
    <col min="9224" max="9224" width="17.7109375" bestFit="1" customWidth="1"/>
    <col min="9473" max="9473" width="35.7109375" customWidth="1"/>
    <col min="9474" max="9477" width="30.7109375" customWidth="1"/>
    <col min="9480" max="9480" width="17.7109375" bestFit="1" customWidth="1"/>
    <col min="9729" max="9729" width="35.7109375" customWidth="1"/>
    <col min="9730" max="9733" width="30.7109375" customWidth="1"/>
    <col min="9736" max="9736" width="17.7109375" bestFit="1" customWidth="1"/>
    <col min="9985" max="9985" width="35.7109375" customWidth="1"/>
    <col min="9986" max="9989" width="30.7109375" customWidth="1"/>
    <col min="9992" max="9992" width="17.7109375" bestFit="1" customWidth="1"/>
    <col min="10241" max="10241" width="35.7109375" customWidth="1"/>
    <col min="10242" max="10245" width="30.7109375" customWidth="1"/>
    <col min="10248" max="10248" width="17.7109375" bestFit="1" customWidth="1"/>
    <col min="10497" max="10497" width="35.7109375" customWidth="1"/>
    <col min="10498" max="10501" width="30.7109375" customWidth="1"/>
    <col min="10504" max="10504" width="17.7109375" bestFit="1" customWidth="1"/>
    <col min="10753" max="10753" width="35.7109375" customWidth="1"/>
    <col min="10754" max="10757" width="30.7109375" customWidth="1"/>
    <col min="10760" max="10760" width="17.7109375" bestFit="1" customWidth="1"/>
    <col min="11009" max="11009" width="35.7109375" customWidth="1"/>
    <col min="11010" max="11013" width="30.7109375" customWidth="1"/>
    <col min="11016" max="11016" width="17.7109375" bestFit="1" customWidth="1"/>
    <col min="11265" max="11265" width="35.7109375" customWidth="1"/>
    <col min="11266" max="11269" width="30.7109375" customWidth="1"/>
    <col min="11272" max="11272" width="17.7109375" bestFit="1" customWidth="1"/>
    <col min="11521" max="11521" width="35.7109375" customWidth="1"/>
    <col min="11522" max="11525" width="30.7109375" customWidth="1"/>
    <col min="11528" max="11528" width="17.7109375" bestFit="1" customWidth="1"/>
    <col min="11777" max="11777" width="35.7109375" customWidth="1"/>
    <col min="11778" max="11781" width="30.7109375" customWidth="1"/>
    <col min="11784" max="11784" width="17.7109375" bestFit="1" customWidth="1"/>
    <col min="12033" max="12033" width="35.7109375" customWidth="1"/>
    <col min="12034" max="12037" width="30.7109375" customWidth="1"/>
    <col min="12040" max="12040" width="17.7109375" bestFit="1" customWidth="1"/>
    <col min="12289" max="12289" width="35.7109375" customWidth="1"/>
    <col min="12290" max="12293" width="30.7109375" customWidth="1"/>
    <col min="12296" max="12296" width="17.7109375" bestFit="1" customWidth="1"/>
    <col min="12545" max="12545" width="35.7109375" customWidth="1"/>
    <col min="12546" max="12549" width="30.7109375" customWidth="1"/>
    <col min="12552" max="12552" width="17.7109375" bestFit="1" customWidth="1"/>
    <col min="12801" max="12801" width="35.7109375" customWidth="1"/>
    <col min="12802" max="12805" width="30.7109375" customWidth="1"/>
    <col min="12808" max="12808" width="17.7109375" bestFit="1" customWidth="1"/>
    <col min="13057" max="13057" width="35.7109375" customWidth="1"/>
    <col min="13058" max="13061" width="30.7109375" customWidth="1"/>
    <col min="13064" max="13064" width="17.7109375" bestFit="1" customWidth="1"/>
    <col min="13313" max="13313" width="35.7109375" customWidth="1"/>
    <col min="13314" max="13317" width="30.7109375" customWidth="1"/>
    <col min="13320" max="13320" width="17.7109375" bestFit="1" customWidth="1"/>
    <col min="13569" max="13569" width="35.7109375" customWidth="1"/>
    <col min="13570" max="13573" width="30.7109375" customWidth="1"/>
    <col min="13576" max="13576" width="17.7109375" bestFit="1" customWidth="1"/>
    <col min="13825" max="13825" width="35.7109375" customWidth="1"/>
    <col min="13826" max="13829" width="30.7109375" customWidth="1"/>
    <col min="13832" max="13832" width="17.7109375" bestFit="1" customWidth="1"/>
    <col min="14081" max="14081" width="35.7109375" customWidth="1"/>
    <col min="14082" max="14085" width="30.7109375" customWidth="1"/>
    <col min="14088" max="14088" width="17.7109375" bestFit="1" customWidth="1"/>
    <col min="14337" max="14337" width="35.7109375" customWidth="1"/>
    <col min="14338" max="14341" width="30.7109375" customWidth="1"/>
    <col min="14344" max="14344" width="17.7109375" bestFit="1" customWidth="1"/>
    <col min="14593" max="14593" width="35.7109375" customWidth="1"/>
    <col min="14594" max="14597" width="30.7109375" customWidth="1"/>
    <col min="14600" max="14600" width="17.7109375" bestFit="1" customWidth="1"/>
    <col min="14849" max="14849" width="35.7109375" customWidth="1"/>
    <col min="14850" max="14853" width="30.7109375" customWidth="1"/>
    <col min="14856" max="14856" width="17.7109375" bestFit="1" customWidth="1"/>
    <col min="15105" max="15105" width="35.7109375" customWidth="1"/>
    <col min="15106" max="15109" width="30.7109375" customWidth="1"/>
    <col min="15112" max="15112" width="17.7109375" bestFit="1" customWidth="1"/>
    <col min="15361" max="15361" width="35.7109375" customWidth="1"/>
    <col min="15362" max="15365" width="30.7109375" customWidth="1"/>
    <col min="15368" max="15368" width="17.7109375" bestFit="1" customWidth="1"/>
    <col min="15617" max="15617" width="35.7109375" customWidth="1"/>
    <col min="15618" max="15621" width="30.7109375" customWidth="1"/>
    <col min="15624" max="15624" width="17.7109375" bestFit="1" customWidth="1"/>
    <col min="15873" max="15873" width="35.7109375" customWidth="1"/>
    <col min="15874" max="15877" width="30.7109375" customWidth="1"/>
    <col min="15880" max="15880" width="17.7109375" bestFit="1" customWidth="1"/>
    <col min="16129" max="16129" width="35.7109375" customWidth="1"/>
    <col min="16130" max="16133" width="30.7109375" customWidth="1"/>
    <col min="16136" max="16136" width="17.7109375" bestFit="1" customWidth="1"/>
  </cols>
  <sheetData>
    <row r="1" spans="1:6" ht="15.75" x14ac:dyDescent="0.25">
      <c r="A1" s="27" t="s">
        <v>0</v>
      </c>
      <c r="B1" s="28"/>
      <c r="C1" s="27"/>
      <c r="D1" s="29"/>
      <c r="E1" s="21"/>
    </row>
    <row r="2" spans="1:6" ht="15.75" x14ac:dyDescent="0.25">
      <c r="A2" s="27" t="s">
        <v>64</v>
      </c>
      <c r="B2" s="28"/>
      <c r="C2" s="27"/>
      <c r="D2" s="29"/>
      <c r="E2" s="28"/>
      <c r="F2" s="21"/>
    </row>
    <row r="3" spans="1:6" ht="15.75" x14ac:dyDescent="0.25">
      <c r="A3" s="30" t="s">
        <v>24</v>
      </c>
      <c r="B3" s="30"/>
      <c r="C3" s="30"/>
      <c r="D3" s="30"/>
      <c r="E3" s="31"/>
    </row>
    <row r="4" spans="1:6" ht="15.75" x14ac:dyDescent="0.25">
      <c r="A4" s="31"/>
      <c r="B4" s="30"/>
      <c r="C4" s="30"/>
      <c r="D4" s="30"/>
      <c r="E4" s="31"/>
    </row>
    <row r="5" spans="1:6" s="22" customFormat="1" ht="15.75" x14ac:dyDescent="0.25">
      <c r="A5" s="32"/>
      <c r="B5" s="33" t="s">
        <v>84</v>
      </c>
      <c r="C5" s="33" t="s">
        <v>85</v>
      </c>
      <c r="D5" s="33" t="s">
        <v>27</v>
      </c>
      <c r="E5" s="33" t="s">
        <v>28</v>
      </c>
    </row>
    <row r="6" spans="1:6" ht="15.75" x14ac:dyDescent="0.25">
      <c r="A6" s="58"/>
      <c r="B6" s="34"/>
      <c r="C6" s="35"/>
      <c r="D6" s="36"/>
      <c r="E6" s="35"/>
    </row>
    <row r="7" spans="1:6" ht="15.75" x14ac:dyDescent="0.25">
      <c r="A7" s="37" t="s">
        <v>65</v>
      </c>
      <c r="B7" s="38">
        <f>+'[1]9% DEC'!B7+'[1]11% DEC'!B7+'[1]27% DEC'!B7</f>
        <v>69773272</v>
      </c>
      <c r="C7" s="39">
        <f>'[2]SUM DEC 2023'!$B$7</f>
        <v>75788992.049999997</v>
      </c>
      <c r="D7" s="39">
        <f>SUM(B7+'[1]SUM NOV 2024'!D7)</f>
        <v>802148937.18000007</v>
      </c>
      <c r="E7" s="40">
        <f>'[2]SUM DEC 2023'!$D$7</f>
        <v>760429003.13999999</v>
      </c>
    </row>
    <row r="8" spans="1:6" ht="15.75" x14ac:dyDescent="0.25">
      <c r="A8" s="58" t="s">
        <v>66</v>
      </c>
      <c r="B8" s="76">
        <f>+'[1]9% DEC'!B8+'[1]11% DEC'!B8+'[1]27% DEC'!B8</f>
        <v>23576464.600000001</v>
      </c>
      <c r="C8" s="44">
        <f>'[2]SUM DEC 2023'!$B$8</f>
        <v>11294262.59</v>
      </c>
      <c r="D8" s="56">
        <f>SUM(B8+'[1]SUM NOV 2024'!D8)</f>
        <v>294257047.81999999</v>
      </c>
      <c r="E8" s="57">
        <f>'[2]SUM DEC 2023'!$D$8</f>
        <v>234452087.96000001</v>
      </c>
    </row>
    <row r="9" spans="1:6" ht="16.5" thickBot="1" x14ac:dyDescent="0.3">
      <c r="A9" s="41"/>
      <c r="B9" s="42"/>
      <c r="C9" s="41"/>
      <c r="D9" s="41"/>
      <c r="E9" s="43"/>
    </row>
    <row r="10" spans="1:6" ht="16.5" thickTop="1" x14ac:dyDescent="0.25">
      <c r="A10" s="46"/>
      <c r="B10" s="44"/>
      <c r="C10" s="44"/>
      <c r="D10" s="45"/>
      <c r="E10" s="45"/>
    </row>
    <row r="11" spans="1:6" ht="16.5" thickBot="1" x14ac:dyDescent="0.3">
      <c r="A11" s="47" t="s">
        <v>67</v>
      </c>
      <c r="B11" s="43">
        <f>SUM(B7:B8)</f>
        <v>93349736.599999994</v>
      </c>
      <c r="C11" s="43">
        <f>SUM(C7:C8)</f>
        <v>87083254.640000001</v>
      </c>
      <c r="D11" s="43">
        <f>SUM(D7:D8)</f>
        <v>1096405985</v>
      </c>
      <c r="E11" s="43">
        <f>SUM(E7:E8)</f>
        <v>994881091.10000002</v>
      </c>
    </row>
    <row r="12" spans="1:6" ht="16.5" thickTop="1" x14ac:dyDescent="0.25">
      <c r="A12" s="46"/>
      <c r="B12" s="44"/>
      <c r="C12" s="44"/>
      <c r="D12" s="45"/>
      <c r="E12" s="45"/>
    </row>
    <row r="13" spans="1:6" ht="15.75" x14ac:dyDescent="0.25">
      <c r="A13" s="37" t="s">
        <v>68</v>
      </c>
      <c r="B13" s="39">
        <f>+'[1]9% DEC'!B13+'[1]11% DEC'!B13+'[1]27% DEC'!B13</f>
        <v>-272063.98</v>
      </c>
      <c r="C13" s="39">
        <f>'[2]SUM DEC 2023'!$B$13</f>
        <v>-315937.84000000003</v>
      </c>
      <c r="D13" s="39">
        <f>SUM(B13+'[1]SUM NOV 2024'!D13)</f>
        <v>-4988540.5850000009</v>
      </c>
      <c r="E13" s="39">
        <f>'[2]SUM DEC 2023'!$D$13</f>
        <v>-5101490.2299999995</v>
      </c>
    </row>
    <row r="14" spans="1:6" ht="15.75" x14ac:dyDescent="0.25">
      <c r="A14" s="46" t="s">
        <v>80</v>
      </c>
      <c r="B14" s="45">
        <f>'[1]27% DEC'!B14</f>
        <v>-2732.42</v>
      </c>
      <c r="C14" s="45">
        <f>'[2]SUM DEC 2023'!$B$14</f>
        <v>-24704.86</v>
      </c>
      <c r="D14" s="45">
        <f>B14+'[1]SUM NOV 2024'!D14</f>
        <v>-1573879.0699999998</v>
      </c>
      <c r="E14" s="45">
        <f>'[2]SUM DEC 2023'!$D$14</f>
        <v>-745116.88</v>
      </c>
    </row>
    <row r="15" spans="1:6" ht="15.75" x14ac:dyDescent="0.25">
      <c r="A15" s="37" t="s">
        <v>79</v>
      </c>
      <c r="B15" s="39">
        <f>+'[1]9% DEC'!B15+'[1]11% DEC'!B15+'[1]27% DEC'!B15</f>
        <v>-1014324.09</v>
      </c>
      <c r="C15" s="39">
        <f>'[2]SUM DEC 2023'!$B$15</f>
        <v>-700100.67</v>
      </c>
      <c r="D15" s="39">
        <f>SUM(B15+'[1]SUM NOV 2024'!D15)</f>
        <v>-7371036.919999999</v>
      </c>
      <c r="E15" s="39">
        <f>'[2]SUM DEC 2023'!$D$15</f>
        <v>-5441116.8600000003</v>
      </c>
    </row>
    <row r="16" spans="1:6" ht="15.75" x14ac:dyDescent="0.25">
      <c r="A16" s="46" t="s">
        <v>81</v>
      </c>
      <c r="B16" s="45">
        <f>'[1]27% DEC'!B16</f>
        <v>-1607.62</v>
      </c>
      <c r="C16" s="45">
        <f>'[2]SUM DEC 2023'!$B$16</f>
        <v>-356.79</v>
      </c>
      <c r="D16" s="45">
        <f>B16+'[1]SUM NOV 2024'!D16</f>
        <v>-1012266.3099999999</v>
      </c>
      <c r="E16" s="45">
        <f>'[2]SUM DEC 2023'!$D$16</f>
        <v>-73462.23</v>
      </c>
    </row>
    <row r="17" spans="1:8" ht="16.5" thickBot="1" x14ac:dyDescent="0.3">
      <c r="A17" s="47" t="s">
        <v>69</v>
      </c>
      <c r="B17" s="48">
        <f>+'[1]9% DEC'!B17+'[1]11% DEC'!B17+'[1]27% DEC'!B17</f>
        <v>-520.77</v>
      </c>
      <c r="C17" s="48">
        <f>'[2]SUM DEC 2023'!$B$17</f>
        <v>0</v>
      </c>
      <c r="D17" s="48">
        <f>SUM(B17+'[1]SUM NOV 2024'!D17)</f>
        <v>-5385.09</v>
      </c>
      <c r="E17" s="48">
        <f>'[2]SUM DEC 2023'!$D$17</f>
        <v>-2349.7799999999997</v>
      </c>
    </row>
    <row r="18" spans="1:8" ht="16.5" thickTop="1" x14ac:dyDescent="0.25">
      <c r="A18" s="77"/>
      <c r="B18" s="49"/>
      <c r="C18" s="49"/>
      <c r="D18" s="50"/>
      <c r="E18" s="50"/>
    </row>
    <row r="19" spans="1:8" ht="16.5" thickBot="1" x14ac:dyDescent="0.3">
      <c r="A19" s="47" t="s">
        <v>47</v>
      </c>
      <c r="B19" s="43">
        <f>SUM(B13:B17)</f>
        <v>-1291248.8800000001</v>
      </c>
      <c r="C19" s="43">
        <f>SUM(C13:C17)</f>
        <v>-1041100.1600000001</v>
      </c>
      <c r="D19" s="43">
        <f>SUM(D13:D17)</f>
        <v>-14951107.975</v>
      </c>
      <c r="E19" s="43">
        <f>SUM(E13:E17)</f>
        <v>-11363535.979999999</v>
      </c>
    </row>
    <row r="20" spans="1:8" ht="16.5" thickTop="1" x14ac:dyDescent="0.25">
      <c r="A20" s="77"/>
      <c r="B20" s="49"/>
      <c r="C20" s="49"/>
      <c r="D20" s="50"/>
      <c r="E20" s="50"/>
    </row>
    <row r="21" spans="1:8" ht="16.5" thickBot="1" x14ac:dyDescent="0.3">
      <c r="A21" s="47" t="s">
        <v>70</v>
      </c>
      <c r="B21" s="43">
        <f>B11+B19</f>
        <v>92058487.719999999</v>
      </c>
      <c r="C21" s="43">
        <f>SUM(C11+C19)</f>
        <v>86042154.480000004</v>
      </c>
      <c r="D21" s="43">
        <f>D11+D19</f>
        <v>1081454877.0250001</v>
      </c>
      <c r="E21" s="43">
        <f>E11+E19</f>
        <v>983517555.12</v>
      </c>
    </row>
    <row r="22" spans="1:8" ht="16.5" thickTop="1" x14ac:dyDescent="0.25">
      <c r="A22" s="77"/>
      <c r="B22" s="49"/>
      <c r="C22" s="49"/>
      <c r="D22" s="50"/>
      <c r="E22" s="50"/>
    </row>
    <row r="23" spans="1:8" ht="15.75" x14ac:dyDescent="0.25">
      <c r="A23" s="37" t="s">
        <v>71</v>
      </c>
      <c r="B23" s="39">
        <f>+'[1]9% DEC'!B23+'[1]11% DEC'!B23+'[1]27% DEC'!B23</f>
        <v>42167.79</v>
      </c>
      <c r="C23" s="39">
        <f>'[2]SUM DEC 2023'!$B$23</f>
        <v>23436.39</v>
      </c>
      <c r="D23" s="39">
        <f>SUM(B23+'[1]SUM NOV 2024'!D23)</f>
        <v>440259.83</v>
      </c>
      <c r="E23" s="39">
        <f>'[2]SUM DEC 2023'!$D$23</f>
        <v>447547.91000000003</v>
      </c>
    </row>
    <row r="24" spans="1:8" ht="16.5" thickBot="1" x14ac:dyDescent="0.3">
      <c r="A24" s="51" t="s">
        <v>72</v>
      </c>
      <c r="B24" s="52">
        <f>+'[1]9% DEC'!B24+'[1]11% DEC'!B24+'[1]27% DEC'!B24</f>
        <v>-382505.59</v>
      </c>
      <c r="C24" s="52">
        <f>'[2]SUM DEC 2023'!$B$24</f>
        <v>-825811.25</v>
      </c>
      <c r="D24" s="78">
        <f>SUM(B24+'[1]SUM NOV 2024'!D24)</f>
        <v>-21583355.189999998</v>
      </c>
      <c r="E24" s="78">
        <f>'[2]SUM DEC 2023'!$D$24</f>
        <v>-19748621.990000002</v>
      </c>
    </row>
    <row r="25" spans="1:8" ht="16.5" thickTop="1" x14ac:dyDescent="0.25">
      <c r="A25" s="60"/>
      <c r="B25" s="53"/>
      <c r="C25" s="53"/>
      <c r="D25" s="53"/>
      <c r="E25" s="53"/>
    </row>
    <row r="26" spans="1:8" ht="15.75" x14ac:dyDescent="0.25">
      <c r="A26" s="58" t="s">
        <v>67</v>
      </c>
      <c r="B26" s="54">
        <f>B21+B23+B24</f>
        <v>91718149.920000002</v>
      </c>
      <c r="C26" s="54">
        <f>SUM(C21+C23+C24)</f>
        <v>85239779.620000005</v>
      </c>
      <c r="D26" s="55">
        <f>D21+D23+D24</f>
        <v>1060311781.665</v>
      </c>
      <c r="E26" s="55">
        <f>E21+E23+E24</f>
        <v>964216481.03999996</v>
      </c>
    </row>
    <row r="27" spans="1:8" ht="16.5" thickBot="1" x14ac:dyDescent="0.3">
      <c r="A27" s="41"/>
      <c r="B27" s="43"/>
      <c r="C27" s="43"/>
      <c r="D27" s="43"/>
      <c r="E27" s="43"/>
      <c r="H27" s="24"/>
    </row>
    <row r="28" spans="1:8" ht="16.5" thickTop="1" x14ac:dyDescent="0.25">
      <c r="A28" s="58"/>
      <c r="B28" s="56"/>
      <c r="C28" s="56"/>
      <c r="D28" s="57"/>
      <c r="E28" s="57"/>
    </row>
    <row r="29" spans="1:8" ht="15.75" x14ac:dyDescent="0.25">
      <c r="A29" s="37" t="s">
        <v>73</v>
      </c>
      <c r="B29" s="39">
        <f>+'[1]9% DEC'!B29+'[1]11% DEC'!B29+'[1]27% DEC'!B29</f>
        <v>16172</v>
      </c>
      <c r="C29" s="39">
        <f>'[2]SUM DEC 2023'!$B$29</f>
        <v>3545</v>
      </c>
      <c r="D29" s="39">
        <f>SUM(B29+'[1]SUM NOV 2024'!D29)</f>
        <v>231474</v>
      </c>
      <c r="E29" s="39">
        <f>'[2]SUM DEC 2023'!$D$29</f>
        <v>130115.27</v>
      </c>
    </row>
    <row r="30" spans="1:8" ht="15.75" x14ac:dyDescent="0.25">
      <c r="A30" s="58" t="s">
        <v>63</v>
      </c>
      <c r="B30" s="44">
        <f>+'[1]9% DEC'!B30+'[1]11% DEC'!B30+'[1]27% DEC'!B30</f>
        <v>0</v>
      </c>
      <c r="C30" s="44">
        <f>'[2]SUM DEC 2023'!$B$30</f>
        <v>0</v>
      </c>
      <c r="D30" s="57">
        <f>SUM(B30+'[1]SUM NOV 2024'!D30)</f>
        <v>-3037.6</v>
      </c>
      <c r="E30" s="57">
        <f>'[2]SUM DEC 2023'!$D$30</f>
        <v>-2449.11</v>
      </c>
    </row>
    <row r="31" spans="1:8" ht="15.75" x14ac:dyDescent="0.25">
      <c r="A31" s="59"/>
      <c r="B31" s="60"/>
      <c r="C31" s="60"/>
      <c r="D31" s="60"/>
      <c r="E31" s="60"/>
    </row>
    <row r="32" spans="1:8" ht="15.75" x14ac:dyDescent="0.25">
      <c r="A32" s="58" t="s">
        <v>74</v>
      </c>
      <c r="B32" s="56">
        <f>12370+188467.96</f>
        <v>200837.96</v>
      </c>
      <c r="C32" s="56">
        <f>'[2]SUM DEC 2023'!$B$32</f>
        <v>111709.04</v>
      </c>
      <c r="D32" s="57">
        <f>SUM(B32+'[1]SUM NOV 2024'!D32)</f>
        <v>2842785.4</v>
      </c>
      <c r="E32" s="57">
        <f>'[2]SUM DEC 2023'!$D$32</f>
        <v>2125573.7999999998</v>
      </c>
    </row>
    <row r="33" spans="1:5" ht="16.5" thickBot="1" x14ac:dyDescent="0.3">
      <c r="A33" s="41"/>
      <c r="B33" s="43"/>
      <c r="C33" s="43"/>
      <c r="D33" s="43"/>
      <c r="E33" s="43"/>
    </row>
    <row r="34" spans="1:5" ht="16.5" thickTop="1" x14ac:dyDescent="0.25">
      <c r="A34" s="77"/>
      <c r="B34" s="49"/>
      <c r="C34" s="49"/>
      <c r="D34" s="50"/>
      <c r="E34" s="50"/>
    </row>
    <row r="35" spans="1:5" s="23" customFormat="1" ht="15.75" x14ac:dyDescent="0.25">
      <c r="A35" s="80" t="s">
        <v>75</v>
      </c>
      <c r="B35" s="81">
        <f>B26+B29+B30+B32</f>
        <v>91935159.879999995</v>
      </c>
      <c r="C35" s="81">
        <f>SUM(C26+C29+C30+C32)</f>
        <v>85355033.660000011</v>
      </c>
      <c r="D35" s="81">
        <f>D26+D29+D30+D32</f>
        <v>1063383003.4649999</v>
      </c>
      <c r="E35" s="81">
        <f>E26+E29+E30+E32</f>
        <v>966469720.99999988</v>
      </c>
    </row>
    <row r="37" spans="1:5" x14ac:dyDescent="0.25">
      <c r="A37" s="82" t="s">
        <v>86</v>
      </c>
      <c r="B37" s="61"/>
      <c r="C37" s="61"/>
      <c r="D37" s="61"/>
      <c r="E37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topLeftCell="A20" zoomScale="60" zoomScaleNormal="85" workbookViewId="0">
      <selection activeCell="A61" sqref="A61"/>
    </sheetView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2" t="s">
        <v>24</v>
      </c>
      <c r="B1" s="2"/>
      <c r="C1" s="2"/>
      <c r="D1" s="2"/>
      <c r="E1" s="2"/>
      <c r="F1" s="2"/>
      <c r="G1" s="2"/>
      <c r="H1" s="2"/>
      <c r="I1" s="2"/>
    </row>
    <row r="2" spans="1:20" ht="15.75" x14ac:dyDescent="0.25">
      <c r="A2" s="62" t="s">
        <v>25</v>
      </c>
      <c r="B2" s="62"/>
      <c r="C2" s="62"/>
      <c r="D2" s="63"/>
      <c r="E2" s="62"/>
      <c r="F2" s="62"/>
      <c r="G2" s="62"/>
      <c r="H2" s="62"/>
      <c r="I2" s="62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</row>
    <row r="4" spans="1:20" ht="15.75" x14ac:dyDescent="0.25">
      <c r="A4" s="64"/>
      <c r="B4" s="64" t="s">
        <v>84</v>
      </c>
      <c r="C4" s="64"/>
      <c r="D4" s="64" t="s">
        <v>85</v>
      </c>
      <c r="E4" s="64" t="s">
        <v>26</v>
      </c>
      <c r="F4" s="64" t="s">
        <v>27</v>
      </c>
      <c r="G4" s="83"/>
      <c r="H4" s="64" t="s">
        <v>28</v>
      </c>
      <c r="I4" s="64"/>
      <c r="J4" s="2"/>
      <c r="R4" s="1"/>
      <c r="S4" s="1"/>
      <c r="T4" s="1"/>
    </row>
    <row r="5" spans="1:20" ht="15.75" x14ac:dyDescent="0.25">
      <c r="A5" s="2" t="s">
        <v>29</v>
      </c>
      <c r="B5" s="65"/>
      <c r="C5" s="66">
        <f>'[3]9% DEC'!C5+'[3]11% DEC'!C5+'[3]27% DEC'!C5</f>
        <v>286975200</v>
      </c>
      <c r="D5" s="65"/>
      <c r="E5" s="66">
        <f>'[4]SUM DEC 23'!$C$5</f>
        <v>334465167</v>
      </c>
      <c r="F5" s="65"/>
      <c r="G5" s="66">
        <f>+C5+'[3]SUM NOV 24'!G5</f>
        <v>3427425386.181818</v>
      </c>
      <c r="H5" s="65"/>
      <c r="I5" s="66">
        <f>'[4]SUM DEC 23'!$G$5</f>
        <v>3602957172</v>
      </c>
      <c r="J5" s="2"/>
      <c r="R5" s="1"/>
      <c r="S5" s="1"/>
      <c r="T5" s="1"/>
    </row>
    <row r="6" spans="1:20" ht="15.75" x14ac:dyDescent="0.25">
      <c r="A6" s="2"/>
      <c r="B6" s="65"/>
      <c r="C6" s="66"/>
      <c r="D6" s="65"/>
      <c r="E6" s="66"/>
      <c r="F6" s="65"/>
      <c r="G6" s="66"/>
      <c r="H6" s="65"/>
      <c r="I6" s="66"/>
      <c r="J6" s="2"/>
      <c r="R6" s="1"/>
      <c r="S6" s="1"/>
      <c r="T6" s="1"/>
    </row>
    <row r="7" spans="1:20" ht="15.75" x14ac:dyDescent="0.25">
      <c r="A7" s="2" t="s">
        <v>30</v>
      </c>
      <c r="B7" s="65">
        <f>'[3]9% DEC'!B7+'[3]11% DEC'!B7+'[3]27% DEC'!B7</f>
        <v>20365187</v>
      </c>
      <c r="C7" s="66"/>
      <c r="D7" s="65">
        <f>'[4]SUM DEC 23'!$B$7</f>
        <v>15100095</v>
      </c>
      <c r="E7" s="66"/>
      <c r="F7" s="65">
        <f>+B7+'[3]SUM NOV 24'!F7</f>
        <v>191726295</v>
      </c>
      <c r="G7" s="66"/>
      <c r="H7" s="65">
        <f>'[4]SUM DEC 23'!$F$7</f>
        <v>202399788</v>
      </c>
      <c r="I7" s="66"/>
      <c r="J7" s="2"/>
      <c r="R7" s="1"/>
      <c r="S7" s="1"/>
      <c r="T7" s="1"/>
    </row>
    <row r="8" spans="1:20" ht="15.75" x14ac:dyDescent="0.25">
      <c r="A8" s="2" t="s">
        <v>31</v>
      </c>
      <c r="B8" s="65">
        <f>'[3]9% DEC'!B8+'[3]11% DEC'!B8+'[3]27% DEC'!B8</f>
        <v>0</v>
      </c>
      <c r="C8" s="66"/>
      <c r="D8" s="65">
        <f>'[4]SUM DEC 23'!$B$8</f>
        <v>0</v>
      </c>
      <c r="E8" s="66"/>
      <c r="F8" s="65">
        <f>+B8+'[3]SUM NOV 24'!F8</f>
        <v>0</v>
      </c>
      <c r="G8" s="66"/>
      <c r="H8" s="65">
        <f>'[4]SUM DEC 23'!$F$8</f>
        <v>0</v>
      </c>
      <c r="I8" s="66"/>
      <c r="J8" s="2"/>
      <c r="R8" s="1"/>
      <c r="S8" s="1"/>
      <c r="T8" s="1"/>
    </row>
    <row r="9" spans="1:20" ht="15.75" x14ac:dyDescent="0.25">
      <c r="A9" s="2"/>
      <c r="B9" s="65" t="s">
        <v>26</v>
      </c>
      <c r="C9" s="66">
        <f>B7+B8</f>
        <v>20365187</v>
      </c>
      <c r="D9" s="65" t="s">
        <v>26</v>
      </c>
      <c r="E9" s="66">
        <f>D7+D8</f>
        <v>15100095</v>
      </c>
      <c r="F9" s="65" t="s">
        <v>26</v>
      </c>
      <c r="G9" s="66">
        <f>F7+F8</f>
        <v>191726295</v>
      </c>
      <c r="H9" s="65" t="s">
        <v>26</v>
      </c>
      <c r="I9" s="66">
        <f>H7+H8</f>
        <v>202399788</v>
      </c>
      <c r="J9" s="2"/>
      <c r="R9" s="1"/>
      <c r="S9" s="1"/>
      <c r="T9" s="1"/>
    </row>
    <row r="10" spans="1:20" ht="15.75" x14ac:dyDescent="0.25">
      <c r="A10" s="2" t="s">
        <v>32</v>
      </c>
      <c r="B10" s="65"/>
      <c r="C10" s="66" t="s">
        <v>26</v>
      </c>
      <c r="D10" s="65"/>
      <c r="E10" s="66" t="s">
        <v>26</v>
      </c>
      <c r="F10" s="65"/>
      <c r="G10" s="66" t="s">
        <v>26</v>
      </c>
      <c r="H10" s="65"/>
      <c r="I10" s="66" t="s">
        <v>26</v>
      </c>
      <c r="J10" s="2"/>
      <c r="R10" s="1"/>
      <c r="S10" s="1"/>
      <c r="T10" s="1"/>
    </row>
    <row r="11" spans="1:20" ht="15.75" x14ac:dyDescent="0.25">
      <c r="A11" s="64" t="s">
        <v>33</v>
      </c>
      <c r="B11" s="67"/>
      <c r="C11" s="68">
        <f>C5-C9</f>
        <v>266610013</v>
      </c>
      <c r="D11" s="67"/>
      <c r="E11" s="68">
        <f>E5-E9</f>
        <v>319365072</v>
      </c>
      <c r="F11" s="67" t="s">
        <v>26</v>
      </c>
      <c r="G11" s="68">
        <f>G5-G9</f>
        <v>3235699091.181818</v>
      </c>
      <c r="H11" s="67" t="s">
        <v>26</v>
      </c>
      <c r="I11" s="68">
        <f>I5-I9</f>
        <v>3400557384</v>
      </c>
      <c r="J11" s="2"/>
      <c r="R11" s="1"/>
      <c r="S11" s="1"/>
      <c r="T11" s="1"/>
    </row>
    <row r="12" spans="1:20" ht="15.75" x14ac:dyDescent="0.25">
      <c r="A12" s="2" t="s">
        <v>34</v>
      </c>
      <c r="B12" s="65"/>
      <c r="C12" s="66"/>
      <c r="D12" s="65"/>
      <c r="E12" s="66"/>
      <c r="F12" s="65"/>
      <c r="G12" s="66"/>
      <c r="H12" s="65"/>
      <c r="I12" s="66"/>
      <c r="J12" s="2"/>
      <c r="R12" s="1"/>
      <c r="S12" s="1"/>
      <c r="T12" s="1"/>
    </row>
    <row r="13" spans="1:20" ht="15.75" x14ac:dyDescent="0.25">
      <c r="A13" s="2" t="s">
        <v>35</v>
      </c>
      <c r="B13" s="65">
        <f>'[3]9% DEC'!B13+'[3]11% DEC'!B13+'[3]27% DEC'!B13</f>
        <v>114771</v>
      </c>
      <c r="C13" s="66"/>
      <c r="D13" s="65">
        <f>'[4]SUM DEC 23'!$B$13</f>
        <v>171614</v>
      </c>
      <c r="E13" s="66"/>
      <c r="F13" s="65">
        <f>+B13+'[3]SUM NOV 24'!F13</f>
        <v>1955217</v>
      </c>
      <c r="G13" s="66"/>
      <c r="H13" s="65">
        <f>'[4]SUM DEC 23'!$F$13</f>
        <v>2051890</v>
      </c>
      <c r="I13" s="66"/>
      <c r="J13" s="2"/>
      <c r="R13" s="1"/>
      <c r="S13" s="1"/>
      <c r="T13" s="1"/>
    </row>
    <row r="14" spans="1:20" ht="15.75" x14ac:dyDescent="0.25">
      <c r="A14" s="2" t="s">
        <v>36</v>
      </c>
      <c r="B14" s="65" t="s">
        <v>26</v>
      </c>
      <c r="C14" s="66">
        <f>B13</f>
        <v>114771</v>
      </c>
      <c r="D14" s="65" t="s">
        <v>26</v>
      </c>
      <c r="E14" s="66">
        <f>D13</f>
        <v>171614</v>
      </c>
      <c r="F14" s="65" t="s">
        <v>26</v>
      </c>
      <c r="G14" s="66">
        <f>F13</f>
        <v>1955217</v>
      </c>
      <c r="H14" s="65" t="s">
        <v>26</v>
      </c>
      <c r="I14" s="66">
        <f>+H13</f>
        <v>2051890</v>
      </c>
      <c r="J14" s="2"/>
      <c r="R14" s="1"/>
      <c r="S14" s="1"/>
      <c r="T14" s="1"/>
    </row>
    <row r="15" spans="1:20" ht="15.75" x14ac:dyDescent="0.25">
      <c r="A15" s="2" t="s">
        <v>37</v>
      </c>
      <c r="B15" s="65">
        <f>'[3]9% DEC'!B15+'[3]11% DEC'!B15+'[3]27% DEC'!B15</f>
        <v>7746034</v>
      </c>
      <c r="C15" s="66"/>
      <c r="D15" s="65">
        <f>'[4]SUM DEC 23'!$B$15</f>
        <v>9448054</v>
      </c>
      <c r="E15" s="66"/>
      <c r="F15" s="65">
        <f>+B15+'[3]SUM NOV 24'!F15</f>
        <v>94622032.497811139</v>
      </c>
      <c r="G15" s="66"/>
      <c r="H15" s="65">
        <f>'[4]SUM DEC 23'!$F$15</f>
        <v>100472432</v>
      </c>
      <c r="I15" s="66"/>
      <c r="J15" s="2"/>
      <c r="R15" s="1"/>
      <c r="S15" s="1"/>
      <c r="T15" s="1"/>
    </row>
    <row r="16" spans="1:20" ht="15.75" x14ac:dyDescent="0.25">
      <c r="A16" s="2"/>
      <c r="B16" s="65"/>
      <c r="C16" s="66">
        <f>C14+B15</f>
        <v>7860805</v>
      </c>
      <c r="D16" s="65"/>
      <c r="E16" s="66">
        <f>E14+D15</f>
        <v>9619668</v>
      </c>
      <c r="F16" s="65"/>
      <c r="G16" s="66">
        <f>G14+F15</f>
        <v>96577249.497811139</v>
      </c>
      <c r="H16" s="65"/>
      <c r="I16" s="66">
        <f>I14+H15</f>
        <v>102524322</v>
      </c>
      <c r="J16" s="2"/>
      <c r="R16" s="1"/>
      <c r="S16" s="1"/>
      <c r="T16" s="1"/>
    </row>
    <row r="17" spans="1:20" ht="15.75" x14ac:dyDescent="0.25">
      <c r="A17" s="64" t="s">
        <v>38</v>
      </c>
      <c r="B17" s="67"/>
      <c r="C17" s="68">
        <f>C11-C16</f>
        <v>258749208</v>
      </c>
      <c r="D17" s="67"/>
      <c r="E17" s="68">
        <f>E11-E16</f>
        <v>309745404</v>
      </c>
      <c r="F17" s="67"/>
      <c r="G17" s="68">
        <f>G11-G16</f>
        <v>3139121841.6840067</v>
      </c>
      <c r="H17" s="67"/>
      <c r="I17" s="68">
        <f>I11-I16</f>
        <v>3298033062</v>
      </c>
      <c r="J17" s="2"/>
      <c r="R17" s="1"/>
      <c r="S17" s="1"/>
      <c r="T17" s="1"/>
    </row>
    <row r="18" spans="1:20" ht="15.75" x14ac:dyDescent="0.25">
      <c r="A18" s="2" t="s">
        <v>39</v>
      </c>
      <c r="B18" s="65"/>
      <c r="C18" s="66"/>
      <c r="D18" s="65"/>
      <c r="E18" s="66"/>
      <c r="F18" s="65"/>
      <c r="G18" s="66"/>
      <c r="H18" s="65"/>
      <c r="I18" s="66"/>
      <c r="J18" s="2"/>
      <c r="R18" s="1"/>
      <c r="S18" s="1"/>
      <c r="T18" s="1"/>
    </row>
    <row r="19" spans="1:20" ht="15.75" x14ac:dyDescent="0.25">
      <c r="A19" s="2" t="s">
        <v>40</v>
      </c>
      <c r="B19" s="65">
        <f>'[3]9% DEC'!B19+'[3]11% DEC'!B19+'[3]27% DEC'!B19</f>
        <v>71655</v>
      </c>
      <c r="C19" s="66"/>
      <c r="D19" s="65">
        <f>'[4]SUM DEC 23'!$B$19</f>
        <v>26321</v>
      </c>
      <c r="E19" s="66"/>
      <c r="F19" s="65">
        <f>+B19+'[3]SUM NOV 24'!F19</f>
        <v>3308414.2653061226</v>
      </c>
      <c r="G19" s="66"/>
      <c r="H19" s="65">
        <f>'[4]SUM DEC 23'!$F$19</f>
        <v>3848088</v>
      </c>
      <c r="I19" s="66"/>
      <c r="J19" s="2"/>
      <c r="R19" s="1"/>
      <c r="S19" s="1"/>
      <c r="T19" s="1"/>
    </row>
    <row r="20" spans="1:20" ht="15.75" x14ac:dyDescent="0.25">
      <c r="A20" s="2" t="s">
        <v>76</v>
      </c>
      <c r="B20" s="65">
        <f>'[3]9% DEC'!B20+'[3]11% DEC'!B20+'[3]27% DEC'!B20</f>
        <v>0</v>
      </c>
      <c r="C20" s="66"/>
      <c r="D20" s="65">
        <f>'[4]SUM DEC 23'!$B$20</f>
        <v>0</v>
      </c>
      <c r="E20" s="66"/>
      <c r="F20" s="65">
        <f>+B20+'[3]SUM NOV 24'!F20</f>
        <v>0</v>
      </c>
      <c r="G20" s="66"/>
      <c r="H20" s="65">
        <f>'[4]SUM DEC 23'!$F$20</f>
        <v>0</v>
      </c>
      <c r="I20" s="66"/>
      <c r="J20" s="2"/>
      <c r="R20" s="1"/>
      <c r="S20" s="1"/>
      <c r="T20" s="1"/>
    </row>
    <row r="21" spans="1:20" ht="15.75" x14ac:dyDescent="0.25">
      <c r="A21" s="2" t="s">
        <v>41</v>
      </c>
      <c r="B21" s="65">
        <f>'[3]9% DEC'!B21+'[3]11% DEC'!B21+'[3]27% DEC'!B21</f>
        <v>0</v>
      </c>
      <c r="C21" s="66"/>
      <c r="D21" s="65">
        <f>'[4]SUM DEC 23'!$B$21</f>
        <v>0</v>
      </c>
      <c r="E21" s="66"/>
      <c r="F21" s="65">
        <f>+B21+'[3]SUM NOV 24'!F21</f>
        <v>2437.5714285714284</v>
      </c>
      <c r="G21" s="66"/>
      <c r="H21" s="65">
        <f>'[4]SUM DEC 23'!$F$21</f>
        <v>6599</v>
      </c>
      <c r="I21" s="66"/>
      <c r="J21" s="2"/>
      <c r="R21" s="1"/>
      <c r="S21" s="1"/>
      <c r="T21" s="1"/>
    </row>
    <row r="22" spans="1:20" ht="15.75" x14ac:dyDescent="0.25">
      <c r="A22" s="2" t="s">
        <v>42</v>
      </c>
      <c r="B22" s="65">
        <f>'[3]9% DEC'!B22+'[3]11% DEC'!B22+'[3]27% DEC'!B22</f>
        <v>13319</v>
      </c>
      <c r="C22" s="66"/>
      <c r="D22" s="65">
        <f>'[4]SUM DEC 23'!$B$22</f>
        <v>18644</v>
      </c>
      <c r="E22" s="66"/>
      <c r="F22" s="65">
        <f>+B22+'[3]SUM NOV 24'!F22</f>
        <v>1966192.530612245</v>
      </c>
      <c r="G22" s="66"/>
      <c r="H22" s="65">
        <f>'[4]SUM DEC 23'!$F$22</f>
        <v>1921742</v>
      </c>
      <c r="I22" s="66"/>
      <c r="J22" s="2"/>
      <c r="R22" s="1"/>
      <c r="S22" s="1"/>
      <c r="T22" s="1"/>
    </row>
    <row r="23" spans="1:20" ht="15.75" x14ac:dyDescent="0.25">
      <c r="A23" s="2" t="s">
        <v>43</v>
      </c>
      <c r="B23" s="65">
        <f>'[3]9% DEC'!B23+'[3]11% DEC'!B23+'[3]27% DEC'!B23</f>
        <v>62215</v>
      </c>
      <c r="C23" s="66"/>
      <c r="D23" s="65">
        <f>'[4]SUM DEC 23'!$B$23</f>
        <v>387143</v>
      </c>
      <c r="E23" s="66"/>
      <c r="F23" s="65">
        <f>+B23+'[3]SUM NOV 24'!F23</f>
        <v>5656942.3877551015</v>
      </c>
      <c r="G23" s="66"/>
      <c r="H23" s="65">
        <f>'[4]SUM DEC 23'!$F$23</f>
        <v>8101845</v>
      </c>
      <c r="I23" s="66"/>
      <c r="R23" s="17"/>
      <c r="S23" s="17"/>
      <c r="T23" s="1"/>
    </row>
    <row r="24" spans="1:20" ht="15.75" x14ac:dyDescent="0.25">
      <c r="A24" s="2" t="s">
        <v>44</v>
      </c>
      <c r="B24" s="65">
        <f>'[3]9% DEC'!B24+'[3]11% DEC'!B24+'[3]27% DEC'!B24</f>
        <v>844625</v>
      </c>
      <c r="C24" s="66"/>
      <c r="D24" s="65">
        <f>'[4]SUM DEC 23'!$B$24</f>
        <v>625774</v>
      </c>
      <c r="E24" s="66"/>
      <c r="F24" s="65">
        <f>+B24+'[3]SUM NOV 24'!F24</f>
        <v>6719813.2448979598</v>
      </c>
      <c r="G24" s="66"/>
      <c r="H24" s="65">
        <f>'[4]SUM DEC 23'!$F$24</f>
        <v>5456765</v>
      </c>
      <c r="I24" s="66"/>
      <c r="J24" s="2"/>
      <c r="R24" s="1"/>
      <c r="S24" s="1"/>
      <c r="T24" s="1"/>
    </row>
    <row r="25" spans="1:20" x14ac:dyDescent="0.25">
      <c r="A25" s="2" t="s">
        <v>45</v>
      </c>
      <c r="B25" s="65">
        <f>'[3]9% DEC'!B25+'[3]11% DEC'!B25+'[3]27% DEC'!B25</f>
        <v>15830</v>
      </c>
      <c r="C25" s="66"/>
      <c r="D25" s="65">
        <f>'[4]SUM DEC 23'!$B$25</f>
        <v>231659</v>
      </c>
      <c r="E25" s="66"/>
      <c r="F25" s="65">
        <f>+B25+'[3]SUM NOV 24'!F25</f>
        <v>1709324.1224489796</v>
      </c>
      <c r="G25" s="66"/>
      <c r="H25" s="65">
        <f>'[4]SUM DEC 23'!$F$25</f>
        <v>2807657</v>
      </c>
      <c r="I25" s="66"/>
      <c r="J25" s="2"/>
    </row>
    <row r="26" spans="1:20" x14ac:dyDescent="0.25">
      <c r="A26" s="2" t="s">
        <v>46</v>
      </c>
      <c r="B26" s="65">
        <f>'[3]27% DEC'!B26</f>
        <v>36432</v>
      </c>
      <c r="C26" s="66"/>
      <c r="D26" s="65">
        <f>'[4]SUM DEC 23'!$B$26</f>
        <v>494097</v>
      </c>
      <c r="E26" s="66"/>
      <c r="F26" s="65">
        <f>B26+'[3]SUM NOV 24'!F26</f>
        <v>21665434.199999999</v>
      </c>
      <c r="G26" s="66"/>
      <c r="H26" s="65">
        <f>'[4]SUM DEC 23'!$F$26</f>
        <v>14923907</v>
      </c>
      <c r="I26" s="66"/>
      <c r="J26" s="2"/>
    </row>
    <row r="27" spans="1:20" x14ac:dyDescent="0.25">
      <c r="A27" s="2"/>
      <c r="B27" s="65"/>
      <c r="C27" s="66"/>
      <c r="D27" s="65"/>
      <c r="E27" s="66"/>
      <c r="F27" s="65"/>
      <c r="G27" s="66"/>
      <c r="H27" s="65"/>
      <c r="I27" s="66"/>
      <c r="J27" s="2"/>
      <c r="K27" s="2"/>
      <c r="L27" s="2"/>
      <c r="M27" s="2"/>
      <c r="N27" s="2"/>
      <c r="O27" s="2"/>
      <c r="P27" s="2"/>
      <c r="Q27" s="2"/>
    </row>
    <row r="28" spans="1:20" x14ac:dyDescent="0.25">
      <c r="A28" s="2" t="s">
        <v>47</v>
      </c>
      <c r="B28" s="65"/>
      <c r="C28" s="66">
        <f>B19+B20+B21+B22+B23+B24+B25+B26</f>
        <v>1044076</v>
      </c>
      <c r="D28" s="65"/>
      <c r="E28" s="66">
        <f>D19+D20+D21+D22+D23+D24+D25+D26</f>
        <v>1783638</v>
      </c>
      <c r="F28" s="65"/>
      <c r="G28" s="66">
        <f>F19+F20+F21+F22+F23+F24+F25+F26</f>
        <v>41028558.322448984</v>
      </c>
      <c r="H28" s="65"/>
      <c r="I28" s="66">
        <f>H19+H20+H21+H22+H23+H24+H25+H26</f>
        <v>37066603</v>
      </c>
      <c r="J28" s="2"/>
      <c r="K28" s="2"/>
      <c r="L28" s="2"/>
      <c r="M28" s="2"/>
      <c r="N28" s="2"/>
      <c r="O28" s="2"/>
      <c r="P28" s="2"/>
      <c r="Q28" s="2"/>
    </row>
    <row r="29" spans="1:20" x14ac:dyDescent="0.25">
      <c r="A29" s="2"/>
      <c r="B29" s="65"/>
      <c r="C29" s="66" t="s">
        <v>26</v>
      </c>
      <c r="D29" s="65"/>
      <c r="E29" s="66" t="s">
        <v>26</v>
      </c>
      <c r="F29" s="65"/>
      <c r="G29" s="66" t="s">
        <v>26</v>
      </c>
      <c r="H29" s="65"/>
      <c r="I29" s="66" t="s">
        <v>26</v>
      </c>
      <c r="J29" s="2"/>
      <c r="K29" s="2"/>
      <c r="L29" s="2"/>
      <c r="M29" s="2"/>
      <c r="N29" s="2"/>
      <c r="O29" s="2"/>
      <c r="P29" s="2"/>
      <c r="Q29" s="2"/>
    </row>
    <row r="30" spans="1:20" ht="15.75" thickBot="1" x14ac:dyDescent="0.3">
      <c r="A30" s="64" t="s">
        <v>48</v>
      </c>
      <c r="B30" s="67"/>
      <c r="C30" s="68">
        <f>C17-C28</f>
        <v>257705132</v>
      </c>
      <c r="D30" s="67"/>
      <c r="E30" s="68">
        <f>E17-E28</f>
        <v>307961766</v>
      </c>
      <c r="F30" s="67"/>
      <c r="G30" s="68">
        <f>G17-G28</f>
        <v>3098093283.3615575</v>
      </c>
      <c r="H30" s="67"/>
      <c r="I30" s="68">
        <f>I17-I28</f>
        <v>3260966459</v>
      </c>
      <c r="J30" s="2"/>
      <c r="K30" s="2"/>
      <c r="L30" s="2"/>
      <c r="M30" s="2"/>
      <c r="N30" s="2"/>
      <c r="O30" s="2"/>
      <c r="P30" s="2"/>
      <c r="Q30" s="2"/>
    </row>
    <row r="31" spans="1:20" ht="15.75" thickTop="1" x14ac:dyDescent="0.25">
      <c r="A31" s="69" t="s">
        <v>26</v>
      </c>
      <c r="B31" s="70" t="s">
        <v>26</v>
      </c>
      <c r="C31" s="71"/>
      <c r="D31" s="70" t="s">
        <v>26</v>
      </c>
      <c r="E31" s="71"/>
      <c r="F31" s="70"/>
      <c r="G31" s="71"/>
      <c r="H31" s="70"/>
      <c r="I31" s="71"/>
      <c r="J31" s="2"/>
      <c r="K31" s="2"/>
      <c r="L31" s="2"/>
      <c r="M31" s="2"/>
      <c r="N31" s="2"/>
      <c r="O31" s="2"/>
      <c r="P31" s="2"/>
      <c r="Q31" s="2"/>
    </row>
    <row r="32" spans="1:20" x14ac:dyDescent="0.25">
      <c r="A32" s="2" t="s">
        <v>77</v>
      </c>
      <c r="B32" s="65"/>
      <c r="C32" s="66">
        <f>'[3]9% DEC'!C32+'[3]11% DEC'!C32+'[3]27% DEC'!C32</f>
        <v>111400253</v>
      </c>
      <c r="D32" s="65"/>
      <c r="E32" s="66">
        <f>'[4]SUM DEC 23'!$C$32</f>
        <v>73972771</v>
      </c>
      <c r="F32" s="65"/>
      <c r="G32" s="66">
        <f>+C32+'[3]SUM NOV 24'!G32</f>
        <v>1521878842.823992</v>
      </c>
      <c r="H32" s="65"/>
      <c r="I32" s="66">
        <f>'[4]SUM DEC 23'!$G$32</f>
        <v>1393532202</v>
      </c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 t="s">
        <v>49</v>
      </c>
      <c r="B33" s="65">
        <f>'[3]9% DEC'!B33+'[3]11% DEC'!B33+'[3]27% DEC'!B33</f>
        <v>4606643</v>
      </c>
      <c r="C33" s="66"/>
      <c r="D33" s="65">
        <f>'[4]SUM DEC 23'!$B$33</f>
        <v>9072363</v>
      </c>
      <c r="E33" s="66"/>
      <c r="F33" s="65">
        <f>+B33+'[3]SUM NOV 24'!F33</f>
        <v>71461917</v>
      </c>
      <c r="G33" s="66"/>
      <c r="H33" s="65">
        <f>'[4]SUM DEC 23'!$F$33</f>
        <v>85168702</v>
      </c>
      <c r="I33" s="66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 t="s">
        <v>50</v>
      </c>
      <c r="B34" s="65">
        <f>'[3]9% DEC'!B34+'[3]11% DEC'!B34+'[3]27% DEC'!B34</f>
        <v>26969</v>
      </c>
      <c r="C34" s="66"/>
      <c r="D34" s="65">
        <f>'[4]SUM DEC 23'!$B$34</f>
        <v>43708</v>
      </c>
      <c r="E34" s="66"/>
      <c r="F34" s="65">
        <f>+B34+'[3]SUM NOV 24'!F34</f>
        <v>442388</v>
      </c>
      <c r="G34" s="66"/>
      <c r="H34" s="65">
        <f>'[4]SUM DEC 23'!$F$34</f>
        <v>526458</v>
      </c>
      <c r="I34" s="66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 t="s">
        <v>51</v>
      </c>
      <c r="B35" s="65">
        <f>'[3]9% DEC'!B35+'[3]11% DEC'!B35+'[3]27% DEC'!B35</f>
        <v>0</v>
      </c>
      <c r="C35" s="66"/>
      <c r="D35" s="65">
        <f>'[4]SUM DEC 23'!$B$35</f>
        <v>0</v>
      </c>
      <c r="E35" s="66"/>
      <c r="F35" s="65">
        <f>+B35+'[3]SUM NOV 24'!F35</f>
        <v>0</v>
      </c>
      <c r="G35" s="66"/>
      <c r="H35" s="65">
        <f>'[4]SUM DEC 23'!$F$35</f>
        <v>0</v>
      </c>
      <c r="I35" s="66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 t="s">
        <v>52</v>
      </c>
      <c r="B36" s="65">
        <f>'[3]9% DEC'!B36+'[3]11% DEC'!B36+'[3]27% DEC'!B36</f>
        <v>17661821</v>
      </c>
      <c r="C36" s="66"/>
      <c r="D36" s="65">
        <f>'[4]SUM DEC 23'!$B$36</f>
        <v>17841625</v>
      </c>
      <c r="E36" s="66"/>
      <c r="F36" s="65">
        <f>+B36+'[3]SUM NOV 24'!F36</f>
        <v>272100963</v>
      </c>
      <c r="G36" s="66"/>
      <c r="H36" s="65">
        <f>'[4]SUM DEC 23'!$F$36</f>
        <v>266092114</v>
      </c>
      <c r="I36" s="66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 t="s">
        <v>36</v>
      </c>
      <c r="B37" s="65"/>
      <c r="C37" s="66">
        <f>B33+B34+B35+B36</f>
        <v>22295433</v>
      </c>
      <c r="D37" s="65"/>
      <c r="E37" s="66">
        <f>D33+D34+D35+D36</f>
        <v>26957696</v>
      </c>
      <c r="F37" s="65"/>
      <c r="G37" s="66">
        <f>F33+F34+F35+F36</f>
        <v>344005268</v>
      </c>
      <c r="H37" s="65"/>
      <c r="I37" s="66">
        <f>H33+H34+H35+H36</f>
        <v>351787274</v>
      </c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 t="s">
        <v>78</v>
      </c>
      <c r="B38" s="65">
        <f>'[3]9% DEC'!B38+'[3]11% DEC'!B38+'[3]27% DEC'!B38</f>
        <v>104659</v>
      </c>
      <c r="C38" s="66"/>
      <c r="D38" s="65">
        <f>'[4]SUM DEC 23'!$B$38</f>
        <v>779259</v>
      </c>
      <c r="E38" s="66"/>
      <c r="F38" s="65">
        <f>+B38+'[3]SUM NOV 24'!F38</f>
        <v>19916950.412118152</v>
      </c>
      <c r="G38" s="66"/>
      <c r="H38" s="65">
        <f>'[4]SUM DEC 23'!$F$38</f>
        <v>19011759</v>
      </c>
      <c r="I38" s="66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65" t="s">
        <v>26</v>
      </c>
      <c r="C39" s="66"/>
      <c r="D39" s="65" t="s">
        <v>26</v>
      </c>
      <c r="E39" s="66"/>
      <c r="F39" s="65" t="s">
        <v>26</v>
      </c>
      <c r="G39" s="66"/>
      <c r="H39" s="65" t="s">
        <v>26</v>
      </c>
      <c r="I39" s="66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64" t="s">
        <v>53</v>
      </c>
      <c r="B40" s="67"/>
      <c r="C40" s="68">
        <f>SUM((C32)-(C37+B38))</f>
        <v>89000161</v>
      </c>
      <c r="D40" s="67"/>
      <c r="E40" s="68">
        <f>SUM((E32)-(E37+D38))</f>
        <v>46235816</v>
      </c>
      <c r="F40" s="67"/>
      <c r="G40" s="68">
        <f>SUM((G32)-(G37+F38))</f>
        <v>1157956624.4118738</v>
      </c>
      <c r="H40" s="67"/>
      <c r="I40" s="68">
        <f>SUM((I32)-(I37+H38))</f>
        <v>1022733169</v>
      </c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 t="s">
        <v>54</v>
      </c>
      <c r="B41" s="65">
        <f>'[3]9% DEC'!B41+'[3]11% DEC'!B41+'[3]27% DEC'!B41</f>
        <v>3756756</v>
      </c>
      <c r="C41" s="66"/>
      <c r="D41" s="65">
        <f>'[4]SUM DEC 23'!$B$41</f>
        <v>2857554</v>
      </c>
      <c r="E41" s="66"/>
      <c r="F41" s="65">
        <f>+B41+'[3]SUM NOV 24'!F41</f>
        <v>32001436.06122449</v>
      </c>
      <c r="G41" s="66"/>
      <c r="H41" s="65">
        <f>'[4]SUM DEC 23'!$F$41</f>
        <v>23741581</v>
      </c>
      <c r="I41" s="66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 t="s">
        <v>82</v>
      </c>
      <c r="B42" s="65">
        <f>'[3]27% DEC'!B42</f>
        <v>21435</v>
      </c>
      <c r="C42" s="66"/>
      <c r="D42" s="65">
        <f>'[4]SUM DEC 23'!$B$42</f>
        <v>7136</v>
      </c>
      <c r="E42" s="66"/>
      <c r="F42" s="65">
        <f>B42+'[3]SUM NOV 24'!F42</f>
        <v>3295903</v>
      </c>
      <c r="G42" s="66"/>
      <c r="H42" s="65">
        <f>'[4]SUM DEC 23'!$F$42</f>
        <v>1473069</v>
      </c>
      <c r="I42" s="66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 t="s">
        <v>55</v>
      </c>
      <c r="B43" s="65">
        <f>'[3]9% DEC'!B43+'[3]11% DEC'!B43+'[3]27% DEC'!B43</f>
        <v>1929</v>
      </c>
      <c r="C43" s="66"/>
      <c r="D43" s="65">
        <f>'[4]SUM DEC 23'!$B$43</f>
        <v>0</v>
      </c>
      <c r="E43" s="66"/>
      <c r="F43" s="65">
        <f>+B43+'[3]SUM NOV 24'!F43</f>
        <v>21232.265306122448</v>
      </c>
      <c r="G43" s="66"/>
      <c r="H43" s="65">
        <f>'[4]SUM DEC 23'!$F$43</f>
        <v>10250</v>
      </c>
      <c r="I43" s="66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65" t="s">
        <v>26</v>
      </c>
      <c r="C44" s="66"/>
      <c r="D44" s="65" t="s">
        <v>26</v>
      </c>
      <c r="E44" s="66"/>
      <c r="F44" s="65" t="s">
        <v>26</v>
      </c>
      <c r="G44" s="66"/>
      <c r="H44" s="65"/>
      <c r="I44" s="66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 t="s">
        <v>47</v>
      </c>
      <c r="B45" s="65">
        <f>B41+B42+B43</f>
        <v>3780120</v>
      </c>
      <c r="C45" s="66"/>
      <c r="D45" s="65">
        <f>D41+D42+D43</f>
        <v>2864690</v>
      </c>
      <c r="E45" s="66"/>
      <c r="F45" s="65">
        <f>F41+F42+F43</f>
        <v>35318571.326530613</v>
      </c>
      <c r="G45" s="66"/>
      <c r="H45" s="65">
        <f>H41+H42+H43</f>
        <v>25224900</v>
      </c>
      <c r="I45" s="66"/>
      <c r="J45" s="2"/>
      <c r="K45" s="2"/>
      <c r="L45" s="2"/>
      <c r="M45" s="2"/>
      <c r="N45" s="2"/>
      <c r="O45" s="2"/>
      <c r="P45" s="2"/>
      <c r="Q45" s="2"/>
    </row>
    <row r="46" spans="1:17" ht="15.75" thickBot="1" x14ac:dyDescent="0.3">
      <c r="A46" s="64" t="s">
        <v>56</v>
      </c>
      <c r="B46" s="67"/>
      <c r="C46" s="68">
        <f>C40-B45</f>
        <v>85220041</v>
      </c>
      <c r="D46" s="67"/>
      <c r="E46" s="68">
        <f>E40-D45</f>
        <v>43371126</v>
      </c>
      <c r="F46" s="67"/>
      <c r="G46" s="68">
        <f>G40-F45</f>
        <v>1122638053.0853431</v>
      </c>
      <c r="H46" s="67"/>
      <c r="I46" s="68">
        <f>I40-H45</f>
        <v>997508269</v>
      </c>
      <c r="J46" s="2"/>
      <c r="K46" s="2"/>
      <c r="L46" s="2"/>
      <c r="M46" s="2"/>
      <c r="N46" s="2"/>
      <c r="O46" s="2"/>
      <c r="P46" s="2"/>
      <c r="Q46" s="2"/>
    </row>
    <row r="47" spans="1:17" ht="15.75" thickTop="1" x14ac:dyDescent="0.25">
      <c r="A47" s="72"/>
      <c r="B47" s="70"/>
      <c r="C47" s="71"/>
      <c r="D47" s="70"/>
      <c r="E47" s="71"/>
      <c r="F47" s="70"/>
      <c r="G47" s="71"/>
      <c r="H47" s="70"/>
      <c r="I47" s="71"/>
      <c r="J47" s="2"/>
      <c r="K47" s="2"/>
      <c r="L47" s="2"/>
      <c r="M47" s="2"/>
      <c r="N47" s="2"/>
      <c r="O47" s="2"/>
      <c r="P47" s="2"/>
      <c r="Q47" s="2"/>
    </row>
    <row r="48" spans="1:17" ht="15.75" thickBot="1" x14ac:dyDescent="0.3">
      <c r="A48" s="64" t="s">
        <v>57</v>
      </c>
      <c r="B48" s="67"/>
      <c r="C48" s="68">
        <f>C30+C46</f>
        <v>342925173</v>
      </c>
      <c r="D48" s="67"/>
      <c r="E48" s="68">
        <f>E30+E46</f>
        <v>351332892</v>
      </c>
      <c r="F48" s="67"/>
      <c r="G48" s="68">
        <f>G30+G46</f>
        <v>4220731336.4469004</v>
      </c>
      <c r="H48" s="67"/>
      <c r="I48" s="68">
        <f>I30+I46</f>
        <v>4258474728</v>
      </c>
      <c r="J48" s="2"/>
      <c r="K48" s="2"/>
      <c r="L48" s="2"/>
      <c r="M48" s="2"/>
      <c r="N48" s="2"/>
      <c r="O48" s="2"/>
      <c r="P48" s="2"/>
      <c r="Q48" s="2"/>
    </row>
    <row r="49" spans="1:17" ht="15.75" thickTop="1" x14ac:dyDescent="0.25">
      <c r="A49" s="72"/>
      <c r="B49" s="70"/>
      <c r="C49" s="71"/>
      <c r="D49" s="70"/>
      <c r="E49" s="71"/>
      <c r="F49" s="70"/>
      <c r="G49" s="71"/>
      <c r="H49" s="70"/>
      <c r="I49" s="71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58</v>
      </c>
      <c r="B50" s="65"/>
      <c r="C50" s="66">
        <f>'[3]9% DEC'!C50+'[3]11% DEC'!C50+'[3]27% DEC'!C50</f>
        <v>156177</v>
      </c>
      <c r="D50" s="65"/>
      <c r="E50" s="66">
        <f>'[4]SUM DEC 23'!$C$50</f>
        <v>95658</v>
      </c>
      <c r="F50" s="65"/>
      <c r="G50" s="66">
        <f>+C50+'[3]SUM NOV 24'!G50</f>
        <v>1712834.693877551</v>
      </c>
      <c r="H50" s="65"/>
      <c r="I50" s="66">
        <f>'[4]SUM DEC 23'!$G$50</f>
        <v>1952993</v>
      </c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59</v>
      </c>
      <c r="B51" s="65"/>
      <c r="C51" s="66">
        <f>'[3]9% DEC'!C51+'[3]11% DEC'!C51+'[3]27% DEC'!C51</f>
        <v>-1416687</v>
      </c>
      <c r="D51" s="65"/>
      <c r="E51" s="66">
        <f>'[4]SUM DEC 23'!$C$51</f>
        <v>-3370658</v>
      </c>
      <c r="F51" s="65"/>
      <c r="G51" s="66">
        <f>+C51+'[3]SUM NOV 24'!G51</f>
        <v>-84382901.387755096</v>
      </c>
      <c r="H51" s="65"/>
      <c r="I51" s="66">
        <f>'[4]SUM DEC 23'!$G$51</f>
        <v>-83930891</v>
      </c>
      <c r="J51" s="2"/>
      <c r="K51" s="2"/>
      <c r="L51" s="2"/>
      <c r="M51" s="2"/>
      <c r="N51" s="2"/>
      <c r="O51" s="2"/>
      <c r="P51" s="2"/>
      <c r="Q51" s="2"/>
    </row>
    <row r="52" spans="1:17" ht="15.75" thickBot="1" x14ac:dyDescent="0.3">
      <c r="A52" s="14" t="s">
        <v>60</v>
      </c>
      <c r="B52" s="67"/>
      <c r="C52" s="68">
        <f>C50+C51</f>
        <v>-1260510</v>
      </c>
      <c r="D52" s="67"/>
      <c r="E52" s="68">
        <f>E50+E51</f>
        <v>-3275000</v>
      </c>
      <c r="F52" s="67"/>
      <c r="G52" s="68">
        <f>G50+G51</f>
        <v>-82670066.693877548</v>
      </c>
      <c r="H52" s="67"/>
      <c r="I52" s="68">
        <f>I50+I51</f>
        <v>-81977898</v>
      </c>
      <c r="J52" s="2"/>
      <c r="K52" s="2"/>
      <c r="L52" s="2"/>
      <c r="M52" s="2"/>
      <c r="N52" s="2"/>
      <c r="O52" s="2"/>
      <c r="P52" s="2"/>
      <c r="Q52" s="2"/>
    </row>
    <row r="53" spans="1:17" ht="15.75" thickTop="1" x14ac:dyDescent="0.25">
      <c r="A53" s="72"/>
      <c r="B53" s="70"/>
      <c r="C53" s="71"/>
      <c r="D53" s="70"/>
      <c r="E53" s="71"/>
      <c r="F53" s="70"/>
      <c r="G53" s="71"/>
      <c r="H53" s="70"/>
      <c r="I53" s="71"/>
      <c r="J53" s="2"/>
      <c r="K53" s="2"/>
      <c r="L53" s="2"/>
      <c r="M53" s="2"/>
      <c r="N53" s="2"/>
      <c r="O53" s="2"/>
      <c r="P53" s="2"/>
      <c r="Q53" s="2"/>
    </row>
    <row r="54" spans="1:17" ht="15.75" thickBot="1" x14ac:dyDescent="0.3">
      <c r="A54" s="64" t="s">
        <v>61</v>
      </c>
      <c r="B54" s="67"/>
      <c r="C54" s="68">
        <f>C48+C52</f>
        <v>341664663</v>
      </c>
      <c r="D54" s="67"/>
      <c r="E54" s="68">
        <f>E48+E52</f>
        <v>348057892</v>
      </c>
      <c r="F54" s="67"/>
      <c r="G54" s="68">
        <f>G48+G52</f>
        <v>4138061269.7530227</v>
      </c>
      <c r="H54" s="67"/>
      <c r="I54" s="68">
        <f>I48+I52</f>
        <v>4176496830</v>
      </c>
      <c r="J54" s="2"/>
      <c r="K54" s="2"/>
      <c r="L54" s="2"/>
      <c r="M54" s="2"/>
      <c r="N54" s="2"/>
      <c r="O54" s="2"/>
      <c r="P54" s="2"/>
      <c r="Q54" s="2"/>
    </row>
    <row r="55" spans="1:17" ht="15.75" thickTop="1" x14ac:dyDescent="0.25">
      <c r="A55" s="72"/>
      <c r="B55" s="70"/>
      <c r="C55" s="71"/>
      <c r="D55" s="70"/>
      <c r="E55" s="71"/>
      <c r="F55" s="70"/>
      <c r="G55" s="71"/>
      <c r="H55" s="70"/>
      <c r="I55" s="71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 t="s">
        <v>62</v>
      </c>
      <c r="B56" s="65"/>
      <c r="C56" s="66">
        <f>'[3]9% DEC'!C56+'[3]11% DEC'!C56+'[3]27% DEC'!C56</f>
        <v>179889</v>
      </c>
      <c r="D56" s="65"/>
      <c r="E56" s="66">
        <f>'[4]SUM DEC 23'!$C$56</f>
        <v>39567</v>
      </c>
      <c r="F56" s="65"/>
      <c r="G56" s="66">
        <f>+C56+'[3]SUM NOV 24'!G56</f>
        <v>2574480</v>
      </c>
      <c r="H56" s="65"/>
      <c r="I56" s="66">
        <f>'[4]SUM DEC 23'!$G$56</f>
        <v>1448137</v>
      </c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63</v>
      </c>
      <c r="B57" s="65"/>
      <c r="C57" s="66">
        <f>'[3]9% DEC'!C57+'[3]11% DEC'!C57+'[3]27% DEC'!C57</f>
        <v>0</v>
      </c>
      <c r="D57" s="65"/>
      <c r="E57" s="66">
        <f>'[4]SUM DEC 23'!$C$57</f>
        <v>0</v>
      </c>
      <c r="F57" s="65"/>
      <c r="G57" s="66">
        <f>+C57+'[3]SUM NOV 24'!G57</f>
        <v>-33751</v>
      </c>
      <c r="H57" s="65"/>
      <c r="I57" s="66">
        <f>'[4]SUM DEC 23'!$G$57</f>
        <v>-27212</v>
      </c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73" t="s">
        <v>83</v>
      </c>
      <c r="B58" s="74"/>
      <c r="C58" s="75">
        <f>C56+C57</f>
        <v>179889</v>
      </c>
      <c r="D58" s="74"/>
      <c r="E58" s="75">
        <f>E56+E57</f>
        <v>39567</v>
      </c>
      <c r="F58" s="74"/>
      <c r="G58" s="75">
        <f>G56+G57</f>
        <v>2540729</v>
      </c>
      <c r="H58" s="74"/>
      <c r="I58" s="75">
        <f>I56+I57</f>
        <v>1420925</v>
      </c>
      <c r="J58" s="2"/>
      <c r="K58" s="2"/>
      <c r="L58" s="2"/>
      <c r="M58" s="2"/>
      <c r="N58" s="2"/>
      <c r="O58" s="2"/>
      <c r="P58" s="2"/>
      <c r="Q58" s="2"/>
    </row>
    <row r="59" spans="1:17" ht="15.75" x14ac:dyDescent="0.25">
      <c r="A59" s="79"/>
      <c r="B59" s="79"/>
      <c r="C59" s="79"/>
      <c r="D59" s="79"/>
      <c r="E59" s="79"/>
      <c r="F59" s="79"/>
      <c r="G59" s="79"/>
      <c r="H59" s="79"/>
      <c r="I59" s="79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62" t="s">
        <v>87</v>
      </c>
      <c r="B60" s="62"/>
      <c r="C60" s="62"/>
      <c r="D60" s="62"/>
      <c r="E60" s="62"/>
      <c r="F60" s="62"/>
      <c r="G60" s="62"/>
      <c r="H60" s="62"/>
      <c r="I60" s="62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abSelected="1" zoomScaleNormal="100" workbookViewId="0">
      <selection activeCell="B24" sqref="B24"/>
    </sheetView>
  </sheetViews>
  <sheetFormatPr defaultRowHeight="15" x14ac:dyDescent="0.25"/>
  <cols>
    <col min="2" max="8" width="18.7109375" customWidth="1"/>
  </cols>
  <sheetData>
    <row r="1" spans="1:8" x14ac:dyDescent="0.25">
      <c r="C1" s="25"/>
      <c r="E1" s="25" t="s">
        <v>0</v>
      </c>
      <c r="F1" s="25"/>
      <c r="G1" s="25"/>
      <c r="H1" s="25"/>
    </row>
    <row r="2" spans="1:8" x14ac:dyDescent="0.25">
      <c r="C2" s="26"/>
      <c r="E2" s="25" t="s">
        <v>1</v>
      </c>
      <c r="F2" s="25"/>
      <c r="G2" s="25"/>
      <c r="H2" s="25"/>
    </row>
    <row r="3" spans="1:8" x14ac:dyDescent="0.25">
      <c r="B3" s="3"/>
      <c r="C3" s="3"/>
      <c r="D3" s="3"/>
      <c r="E3" s="3"/>
      <c r="F3" s="3"/>
      <c r="G3" s="3"/>
      <c r="H3" s="3"/>
    </row>
    <row r="4" spans="1:8" x14ac:dyDescent="0.25">
      <c r="A4" s="2"/>
      <c r="B4" s="2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x14ac:dyDescent="0.25">
      <c r="A5" s="2"/>
      <c r="B5" s="2"/>
      <c r="C5" s="5"/>
      <c r="D5" s="5"/>
      <c r="E5" s="5"/>
      <c r="F5" s="5"/>
      <c r="G5" s="4" t="s">
        <v>8</v>
      </c>
      <c r="H5" s="4" t="s">
        <v>9</v>
      </c>
    </row>
    <row r="6" spans="1:8" x14ac:dyDescent="0.25">
      <c r="A6" s="2"/>
      <c r="B6" s="2"/>
      <c r="C6" s="5"/>
      <c r="D6" s="5"/>
      <c r="E6" s="5"/>
      <c r="F6" s="5"/>
      <c r="G6" s="4"/>
      <c r="H6" s="4" t="s">
        <v>10</v>
      </c>
    </row>
    <row r="7" spans="1:8" x14ac:dyDescent="0.25">
      <c r="A7" s="2"/>
      <c r="B7" s="6" t="s">
        <v>11</v>
      </c>
      <c r="C7" s="14">
        <v>344773630</v>
      </c>
      <c r="D7" s="14">
        <v>379259129</v>
      </c>
      <c r="E7" s="7">
        <v>349943475</v>
      </c>
      <c r="F7" s="14">
        <v>342852833.05914617</v>
      </c>
      <c r="G7" s="8">
        <v>-2.026224932713443E-2</v>
      </c>
      <c r="H7" s="8">
        <v>-2.026224932713443E-2</v>
      </c>
    </row>
    <row r="8" spans="1:8" x14ac:dyDescent="0.25">
      <c r="A8" s="2"/>
      <c r="B8" s="2" t="s">
        <v>12</v>
      </c>
      <c r="C8" s="18">
        <v>300865282</v>
      </c>
      <c r="D8" s="18">
        <v>309564323</v>
      </c>
      <c r="E8" s="9">
        <v>346050832</v>
      </c>
      <c r="F8" s="15">
        <v>303750638</v>
      </c>
      <c r="G8" s="10">
        <v>-0.12223693772249043</v>
      </c>
      <c r="H8" s="10">
        <v>-7.0964425203055334E-2</v>
      </c>
    </row>
    <row r="9" spans="1:8" x14ac:dyDescent="0.25">
      <c r="A9" s="2"/>
      <c r="B9" s="6" t="s">
        <v>13</v>
      </c>
      <c r="C9" s="14">
        <v>286592359</v>
      </c>
      <c r="D9" s="14">
        <v>283563536</v>
      </c>
      <c r="E9" s="7">
        <v>326378222</v>
      </c>
      <c r="F9" s="13">
        <v>321549301</v>
      </c>
      <c r="G9" s="8">
        <v>-1.4795475538806018E-2</v>
      </c>
      <c r="H9" s="8">
        <v>-5.3033268601110697E-2</v>
      </c>
    </row>
    <row r="10" spans="1:8" ht="15.75" x14ac:dyDescent="0.25">
      <c r="A10" s="2"/>
      <c r="B10" s="2" t="s">
        <v>14</v>
      </c>
      <c r="C10" s="16">
        <v>352566493</v>
      </c>
      <c r="D10" s="16">
        <v>381227368</v>
      </c>
      <c r="E10" s="9">
        <v>322908107</v>
      </c>
      <c r="F10" s="16">
        <v>344567460</v>
      </c>
      <c r="G10" s="10">
        <v>6.7075903424128031E-2</v>
      </c>
      <c r="H10" s="10">
        <v>-2.4203428689546554E-2</v>
      </c>
    </row>
    <row r="11" spans="1:8" x14ac:dyDescent="0.25">
      <c r="A11" s="2"/>
      <c r="B11" s="6" t="s">
        <v>15</v>
      </c>
      <c r="C11" s="14">
        <v>345115523</v>
      </c>
      <c r="D11" s="14">
        <v>336023357</v>
      </c>
      <c r="E11" s="7">
        <v>337619933</v>
      </c>
      <c r="F11" s="13">
        <v>343912238</v>
      </c>
      <c r="G11" s="8">
        <v>1.8637243790934583E-2</v>
      </c>
      <c r="H11" s="8">
        <v>-1.5608824089032578E-2</v>
      </c>
    </row>
    <row r="12" spans="1:8" ht="15.75" x14ac:dyDescent="0.25">
      <c r="A12" s="2"/>
      <c r="B12" s="1" t="s">
        <v>16</v>
      </c>
      <c r="C12" s="19">
        <v>371066040</v>
      </c>
      <c r="D12" s="19">
        <v>356247415</v>
      </c>
      <c r="E12" s="9">
        <v>372244211</v>
      </c>
      <c r="F12" s="19">
        <v>373474594.69387758</v>
      </c>
      <c r="G12" s="10">
        <v>3.3053131721572366E-3</v>
      </c>
      <c r="H12" s="10">
        <v>-1.2182944720311324E-2</v>
      </c>
    </row>
    <row r="13" spans="1:8" x14ac:dyDescent="0.25">
      <c r="A13" s="2"/>
      <c r="B13" s="6" t="s">
        <v>17</v>
      </c>
      <c r="C13" s="14">
        <v>376953404</v>
      </c>
      <c r="D13" s="14">
        <v>365471903</v>
      </c>
      <c r="E13" s="7">
        <v>370903677</v>
      </c>
      <c r="F13" s="13">
        <v>362113621</v>
      </c>
      <c r="G13" s="8">
        <v>-2.3699026310812228E-2</v>
      </c>
      <c r="H13" s="8">
        <v>-1.3943567841512563E-2</v>
      </c>
    </row>
    <row r="14" spans="1:8" ht="15.75" x14ac:dyDescent="0.25">
      <c r="A14" s="2"/>
      <c r="B14" s="2" t="s">
        <v>18</v>
      </c>
      <c r="C14" s="16">
        <v>348668176</v>
      </c>
      <c r="D14" s="16">
        <v>323372345</v>
      </c>
      <c r="E14" s="9">
        <v>339737598</v>
      </c>
      <c r="F14" s="9">
        <v>346406439</v>
      </c>
      <c r="G14" s="10">
        <v>1.9629387619323781E-2</v>
      </c>
      <c r="H14" s="10">
        <v>-9.8196063277845892E-3</v>
      </c>
    </row>
    <row r="15" spans="1:8" x14ac:dyDescent="0.25">
      <c r="A15" s="2"/>
      <c r="B15" s="6" t="s">
        <v>19</v>
      </c>
      <c r="C15" s="14">
        <v>365104722</v>
      </c>
      <c r="D15" s="14">
        <v>381451071</v>
      </c>
      <c r="E15" s="7">
        <v>370487128</v>
      </c>
      <c r="F15" s="13">
        <v>364225955</v>
      </c>
      <c r="G15" s="8">
        <v>-1.6899839499956933E-2</v>
      </c>
      <c r="H15" s="8">
        <v>-1.0655992414222156E-2</v>
      </c>
    </row>
    <row r="16" spans="1:8" x14ac:dyDescent="0.25">
      <c r="A16" s="2"/>
      <c r="B16" s="2" t="s">
        <v>20</v>
      </c>
      <c r="C16" s="18">
        <v>384348041</v>
      </c>
      <c r="D16" s="18">
        <v>355076308</v>
      </c>
      <c r="E16" s="11">
        <v>348272899</v>
      </c>
      <c r="F16" s="15">
        <v>337706951</v>
      </c>
      <c r="G16" s="10">
        <v>-3.0338128606440893E-2</v>
      </c>
      <c r="H16" s="10">
        <v>-1.1770362604730107E-2</v>
      </c>
    </row>
    <row r="17" spans="1:8" x14ac:dyDescent="0.25">
      <c r="A17" s="2"/>
      <c r="B17" s="6" t="s">
        <v>21</v>
      </c>
      <c r="C17" s="14">
        <v>335301457</v>
      </c>
      <c r="D17" s="14">
        <v>340587528</v>
      </c>
      <c r="E17" s="7">
        <v>343892856</v>
      </c>
      <c r="F17" s="13">
        <v>355836576</v>
      </c>
      <c r="G17" s="8">
        <v>3.4730933753389745E-2</v>
      </c>
      <c r="H17" s="8">
        <v>-8.369555258915919E-3</v>
      </c>
    </row>
    <row r="18" spans="1:8" x14ac:dyDescent="0.25">
      <c r="A18" s="2"/>
      <c r="B18" s="2" t="s">
        <v>22</v>
      </c>
      <c r="C18" s="18">
        <v>345208017</v>
      </c>
      <c r="D18" s="18">
        <v>358449848</v>
      </c>
      <c r="E18" s="11">
        <v>348057892</v>
      </c>
      <c r="F18" s="15">
        <v>341664663</v>
      </c>
      <c r="G18" s="84">
        <v>-1.8368292019650571E-2</v>
      </c>
      <c r="H18" s="10">
        <v>-9.2028227989763307E-3</v>
      </c>
    </row>
    <row r="19" spans="1:8" ht="18" x14ac:dyDescent="0.25">
      <c r="A19" s="2"/>
      <c r="B19" s="2"/>
      <c r="C19" s="20"/>
      <c r="D19" s="20"/>
      <c r="E19" s="12"/>
      <c r="F19" s="2"/>
      <c r="G19" s="2"/>
      <c r="H19" s="20"/>
    </row>
    <row r="20" spans="1:8" ht="18" x14ac:dyDescent="0.25">
      <c r="A20" s="2"/>
      <c r="C20" s="1"/>
      <c r="D20" s="1"/>
      <c r="E20" s="12"/>
      <c r="H20" s="1"/>
    </row>
    <row r="21" spans="1:8" x14ac:dyDescent="0.25">
      <c r="A21" s="2"/>
      <c r="B21" s="6" t="s">
        <v>23</v>
      </c>
      <c r="C21" s="13">
        <v>4156563144</v>
      </c>
      <c r="D21" s="13">
        <v>4170294131</v>
      </c>
      <c r="E21" s="7">
        <v>4176496830</v>
      </c>
      <c r="F21" s="13">
        <v>4138061269.7530236</v>
      </c>
      <c r="G21" s="8"/>
      <c r="H21" s="13"/>
    </row>
    <row r="22" spans="1:8" x14ac:dyDescent="0.25">
      <c r="A22" s="2"/>
    </row>
    <row r="23" spans="1:8" x14ac:dyDescent="0.25">
      <c r="A23" s="2"/>
      <c r="B23" s="85" t="s">
        <v>88</v>
      </c>
      <c r="C23" s="85"/>
      <c r="D23" s="85"/>
      <c r="E23" s="85"/>
      <c r="F23" s="85"/>
      <c r="G23" s="85"/>
      <c r="H23" s="85"/>
    </row>
    <row r="24" spans="1:8" x14ac:dyDescent="0.25"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5"/>
      <c r="B50" s="5"/>
      <c r="C50" s="5"/>
      <c r="D50" s="5"/>
      <c r="E50" s="5"/>
      <c r="F50" s="5"/>
      <c r="G50" s="5"/>
      <c r="H50" s="5"/>
    </row>
    <row r="51" spans="1:8" x14ac:dyDescent="0.25">
      <c r="A51" s="5"/>
      <c r="B51" s="5"/>
      <c r="C51" s="5"/>
      <c r="D51" s="5"/>
      <c r="E51" s="5"/>
      <c r="F51" s="5"/>
      <c r="G51" s="5"/>
      <c r="H51" s="5"/>
    </row>
    <row r="52" spans="1:8" x14ac:dyDescent="0.25">
      <c r="A52" s="5"/>
      <c r="B52" s="5"/>
      <c r="C52" s="5"/>
      <c r="D52" s="5"/>
      <c r="E52" s="5"/>
      <c r="F52" s="5"/>
      <c r="G52" s="5"/>
      <c r="H52" s="5"/>
    </row>
    <row r="53" spans="1:8" x14ac:dyDescent="0.25">
      <c r="A53" s="5"/>
      <c r="B53" s="5"/>
      <c r="C53" s="5"/>
      <c r="D53" s="5"/>
      <c r="E53" s="5"/>
      <c r="F53" s="5"/>
      <c r="G53" s="5"/>
      <c r="H53" s="5"/>
    </row>
    <row r="54" spans="1:8" x14ac:dyDescent="0.25">
      <c r="A54" s="5"/>
      <c r="B54" s="5"/>
      <c r="C54" s="5"/>
      <c r="D54" s="5"/>
      <c r="E54" s="5"/>
      <c r="F54" s="5"/>
      <c r="G54" s="5"/>
      <c r="H54" s="5"/>
    </row>
  </sheetData>
  <mergeCells count="1">
    <mergeCell ref="B23:H23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2024 Collections Summary</vt:lpstr>
      <vt:lpstr>Nov 2024 Gallons Summary</vt:lpstr>
      <vt:lpstr>Nov 2024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cp:lastPrinted>2024-12-05T21:07:17Z</cp:lastPrinted>
  <dcterms:created xsi:type="dcterms:W3CDTF">2024-02-26T22:44:01Z</dcterms:created>
  <dcterms:modified xsi:type="dcterms:W3CDTF">2025-01-27T13:15:55Z</dcterms:modified>
</cp:coreProperties>
</file>