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6BC20D0E-B309-48D7-8894-B5FDD7794952}" xr6:coauthVersionLast="47" xr6:coauthVersionMax="47" xr10:uidLastSave="{00000000-0000-0000-0000-000000000000}"/>
  <bookViews>
    <workbookView xWindow="31590" yWindow="720" windowWidth="21600" windowHeight="11385" xr2:uid="{DD8B6685-F534-4B7E-9252-F2BF3EF36B36}"/>
  </bookViews>
  <sheets>
    <sheet name="Feb 2024 Collections Summary" sheetId="1" r:id="rId1"/>
    <sheet name="Feb 2024 Gallons Summary" sheetId="2" r:id="rId2"/>
    <sheet name="Feb 2024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I58" i="2" s="1"/>
  <c r="E56" i="2"/>
  <c r="E58" i="2" s="1"/>
  <c r="C56" i="2"/>
  <c r="C58" i="2" s="1"/>
  <c r="I52" i="2"/>
  <c r="I51" i="2"/>
  <c r="E51" i="2"/>
  <c r="C51" i="2"/>
  <c r="C52" i="2" s="1"/>
  <c r="I50" i="2"/>
  <c r="G50" i="2"/>
  <c r="E50" i="2"/>
  <c r="E52" i="2" s="1"/>
  <c r="C50" i="2"/>
  <c r="H43" i="2"/>
  <c r="D43" i="2"/>
  <c r="B43" i="2"/>
  <c r="F43" i="2" s="1"/>
  <c r="H42" i="2"/>
  <c r="D42" i="2"/>
  <c r="B42" i="2"/>
  <c r="F42" i="2" s="1"/>
  <c r="H41" i="2"/>
  <c r="H45" i="2" s="1"/>
  <c r="F41" i="2"/>
  <c r="D41" i="2"/>
  <c r="D45" i="2" s="1"/>
  <c r="B41" i="2"/>
  <c r="H38" i="2"/>
  <c r="D38" i="2"/>
  <c r="B38" i="2"/>
  <c r="F38" i="2" s="1"/>
  <c r="H36" i="2"/>
  <c r="F36" i="2"/>
  <c r="D36" i="2"/>
  <c r="H35" i="2"/>
  <c r="D35" i="2"/>
  <c r="B35" i="2"/>
  <c r="F35" i="2" s="1"/>
  <c r="H34" i="2"/>
  <c r="F34" i="2"/>
  <c r="D34" i="2"/>
  <c r="H33" i="2"/>
  <c r="I37" i="2" s="1"/>
  <c r="D33" i="2"/>
  <c r="E37" i="2" s="1"/>
  <c r="B33" i="2"/>
  <c r="C37" i="2" s="1"/>
  <c r="I32" i="2"/>
  <c r="I40" i="2" s="1"/>
  <c r="I46" i="2" s="1"/>
  <c r="E32" i="2"/>
  <c r="C32" i="2"/>
  <c r="H26" i="2"/>
  <c r="F26" i="2"/>
  <c r="D26" i="2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F20" i="2"/>
  <c r="D20" i="2"/>
  <c r="B20" i="2"/>
  <c r="H19" i="2"/>
  <c r="I28" i="2" s="1"/>
  <c r="D19" i="2"/>
  <c r="E28" i="2" s="1"/>
  <c r="B19" i="2"/>
  <c r="F19" i="2" s="1"/>
  <c r="H15" i="2"/>
  <c r="D15" i="2"/>
  <c r="B15" i="2"/>
  <c r="F15" i="2" s="1"/>
  <c r="H13" i="2"/>
  <c r="I14" i="2" s="1"/>
  <c r="I16" i="2" s="1"/>
  <c r="F13" i="2"/>
  <c r="G14" i="2" s="1"/>
  <c r="G16" i="2" s="1"/>
  <c r="D13" i="2"/>
  <c r="E14" i="2" s="1"/>
  <c r="E16" i="2" s="1"/>
  <c r="B13" i="2"/>
  <c r="C14" i="2" s="1"/>
  <c r="C16" i="2" s="1"/>
  <c r="E11" i="2"/>
  <c r="E9" i="2"/>
  <c r="H8" i="2"/>
  <c r="F8" i="2"/>
  <c r="D8" i="2"/>
  <c r="B8" i="2"/>
  <c r="H7" i="2"/>
  <c r="I9" i="2" s="1"/>
  <c r="D7" i="2"/>
  <c r="B7" i="2"/>
  <c r="I5" i="2"/>
  <c r="I11" i="2" s="1"/>
  <c r="I17" i="2" s="1"/>
  <c r="I30" i="2" s="1"/>
  <c r="G5" i="2"/>
  <c r="E5" i="2"/>
  <c r="C5" i="2"/>
  <c r="E35" i="1"/>
  <c r="E32" i="1"/>
  <c r="C32" i="1"/>
  <c r="B32" i="1"/>
  <c r="E30" i="1"/>
  <c r="C30" i="1"/>
  <c r="B30" i="1"/>
  <c r="D30" i="1" s="1"/>
  <c r="E29" i="1"/>
  <c r="C29" i="1"/>
  <c r="B29" i="1"/>
  <c r="D29" i="1" s="1"/>
  <c r="E26" i="1"/>
  <c r="E24" i="1"/>
  <c r="C24" i="1"/>
  <c r="B24" i="1"/>
  <c r="D24" i="1" s="1"/>
  <c r="E23" i="1"/>
  <c r="C23" i="1"/>
  <c r="B23" i="1"/>
  <c r="D23" i="1" s="1"/>
  <c r="E21" i="1"/>
  <c r="E17" i="1"/>
  <c r="C17" i="1"/>
  <c r="B17" i="1"/>
  <c r="D17" i="1" s="1"/>
  <c r="E16" i="1"/>
  <c r="C16" i="1"/>
  <c r="B16" i="1"/>
  <c r="D16" i="1" s="1"/>
  <c r="E15" i="1"/>
  <c r="C15" i="1"/>
  <c r="B15" i="1"/>
  <c r="B19" i="1" s="1"/>
  <c r="E14" i="1"/>
  <c r="C14" i="1"/>
  <c r="B14" i="1"/>
  <c r="D14" i="1" s="1"/>
  <c r="E13" i="1"/>
  <c r="C13" i="1"/>
  <c r="B13" i="1"/>
  <c r="D13" i="1" s="1"/>
  <c r="E8" i="1"/>
  <c r="C8" i="1"/>
  <c r="B8" i="1"/>
  <c r="D8" i="1" s="1"/>
  <c r="E7" i="1"/>
  <c r="C7" i="1"/>
  <c r="C11" i="1" s="1"/>
  <c r="B7" i="1"/>
  <c r="D7" i="1" s="1"/>
  <c r="B23" i="3"/>
  <c r="E21" i="3"/>
  <c r="D21" i="3"/>
  <c r="C21" i="3"/>
  <c r="F7" i="3"/>
  <c r="F45" i="2" l="1"/>
  <c r="C9" i="2"/>
  <c r="C11" i="2" s="1"/>
  <c r="C17" i="2" s="1"/>
  <c r="C28" i="2"/>
  <c r="G28" i="2"/>
  <c r="B11" i="1"/>
  <c r="B21" i="1" s="1"/>
  <c r="B45" i="2"/>
  <c r="I48" i="2"/>
  <c r="I54" i="2" s="1"/>
  <c r="E17" i="2"/>
  <c r="E30" i="2" s="1"/>
  <c r="C40" i="2"/>
  <c r="E40" i="2"/>
  <c r="E46" i="2" s="1"/>
  <c r="F7" i="2"/>
  <c r="G9" i="2" s="1"/>
  <c r="G11" i="2" s="1"/>
  <c r="G17" i="2" s="1"/>
  <c r="G30" i="2" s="1"/>
  <c r="F33" i="2"/>
  <c r="G37" i="2" s="1"/>
  <c r="G51" i="2"/>
  <c r="G52" i="2" s="1"/>
  <c r="G56" i="2"/>
  <c r="G58" i="2" s="1"/>
  <c r="G32" i="2"/>
  <c r="G40" i="2" s="1"/>
  <c r="G46" i="2" s="1"/>
  <c r="C19" i="1"/>
  <c r="C21" i="1" s="1"/>
  <c r="C26" i="1" s="1"/>
  <c r="C35" i="1" s="1"/>
  <c r="E19" i="1"/>
  <c r="D15" i="1"/>
  <c r="D19" i="1" s="1"/>
  <c r="H7" i="3"/>
  <c r="G7" i="3"/>
  <c r="D11" i="1" l="1"/>
  <c r="C30" i="2"/>
  <c r="C46" i="2"/>
  <c r="G48" i="2"/>
  <c r="G54" i="2" s="1"/>
  <c r="E48" i="2"/>
  <c r="E54" i="2" s="1"/>
  <c r="D21" i="1"/>
  <c r="B26" i="1"/>
  <c r="C48" i="2" l="1"/>
  <c r="C54" i="2" s="1"/>
  <c r="F8" i="3" s="1"/>
  <c r="H8" i="3" s="1"/>
  <c r="D26" i="1"/>
  <c r="B35" i="1"/>
  <c r="F21" i="3" l="1"/>
  <c r="G8" i="3"/>
  <c r="D32" i="1"/>
  <c r="D35" i="1" l="1"/>
  <c r="E11" i="1" l="1"/>
</calcChain>
</file>

<file path=xl/sharedStrings.xml><?xml version="1.0" encoding="utf-8"?>
<sst xmlns="http://schemas.openxmlformats.org/spreadsheetml/2006/main" count="145" uniqueCount="88">
  <si>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</si>
  <si>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</si>
  <si>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</si>
  <si>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</si>
  <si>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</si>
  <si>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</si>
  <si>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</si>
  <si>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</si>
  <si>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</si>
  <si>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</si>
  <si>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</si>
  <si>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</si>
  <si>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</si>
  <si>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</si>
  <si>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</si>
  <si>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</si>
  <si>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</si>
  <si>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</si>
  <si>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</si>
  <si>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</si>
  <si>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</si>
  <si>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</si>
  <si>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</si>
  <si>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</si>
  <si>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</si>
  <si>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</si>
  <si>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</si>
  <si>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</si>
  <si>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</si>
  <si>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</si>
  <si>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</si>
  <si>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</si>
  <si>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</si>
  <si>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</si>
  <si>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</si>
  <si>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</si>
  <si>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</si>
  <si>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</si>
  <si>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</si>
  <si>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</si>
  <si>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</si>
  <si>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RETAIL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</si>
  <si>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</si>
  <si>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</si>
  <si>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</si>
  <si>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</si>
  <si>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</si>
  <si>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</si>
  <si>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</si>
  <si>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</si>
  <si>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>GROSS S/F FUEL (DIESEL) RECEIVED</t>
  </si>
  <si>
    <t xml:space="preserve">    EXPORTS</t>
  </si>
  <si>
    <t xml:space="preserve">    US GOVERNMENT</t>
  </si>
  <si>
    <t xml:space="preserve">    LOSSES</t>
  </si>
  <si>
    <t xml:space="preserve">    NON-HWY SALES</t>
  </si>
  <si>
    <t xml:space="preserve">  S/F ALLOWANCE 2%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</si>
  <si>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</si>
  <si>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</si>
  <si>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</si>
  <si>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</si>
  <si>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</si>
  <si>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</si>
  <si>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</si>
  <si>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</si>
  <si>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</si>
  <si>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</si>
  <si>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</si>
  <si>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NET AVIATION TAXED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</si>
  <si>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</si>
  <si>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</si>
  <si>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</si>
  <si>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</si>
  <si>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</si>
  <si>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REFUNDS(HWY)-GASOLINE</t>
  </si>
  <si>
    <t>REFUNDS -SPECIAL FUEL</t>
  </si>
  <si>
    <t>REFUNDS(HWY)-SPECIAL FUEL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</si>
  <si>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</si>
  <si>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</si>
  <si>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</si>
  <si>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</si>
  <si>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</si>
  <si>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</si>
  <si>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</si>
  <si>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FEBRUARY 2024</t>
  </si>
  <si>
    <t>FEBRUARY 2023</t>
  </si>
  <si>
    <t>ABOVE FIGURES COMPILED FROM MOTOR FUEL LICENSEE RECORDS OF THE MISSOURI DEPARTMENT OF REVENUE, TAXATION DIVISION, BY GERALD ROBINETT MARCH 21, 2024.</t>
  </si>
  <si>
    <t xml:space="preserve">  S/F (DIESEL) HWY REFUNDS</t>
  </si>
  <si>
    <t>ABOVE FIGURES COMPILED FROM MOTOR FUEL LICENSEE RECORDS OF THE MISSOURI DEPARTMENT OF REVENUE, TAXATION DIVISION, BY GERALD ROBINETT, MARCH 21,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</si>
</sst>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0" fillId="0" borderId="0" xfId="0" applyAlignment="1">
      <alignment horizontal="centerContinuous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0" fontId="8" fillId="0" borderId="8" xfId="0" applyFont="1" applyBorder="1"/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0" fontId="8" fillId="4" borderId="8" xfId="0" applyFont="1" applyFill="1" applyBorder="1" applyAlignment="1">
      <alignment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" fillId="0" borderId="0" xfId="0" applyFont="1"/>
    <xf numFmtId="0" fontId="8" fillId="0" borderId="17" xfId="0" applyFont="1" applyBorder="1"/>
    <xf numFmtId="8" fontId="8" fillId="2" borderId="18" xfId="0" applyNumberFormat="1" applyFont="1" applyFill="1" applyBorder="1" applyAlignment="1">
      <alignment horizontal="left" vertical="center"/>
    </xf>
    <xf numFmtId="0" fontId="0" fillId="0" borderId="19" xfId="0" applyBorder="1"/>
    <xf numFmtId="0" fontId="1" fillId="0" borderId="19" xfId="0" applyFont="1" applyBorder="1"/>
    <xf numFmtId="0" fontId="9" fillId="0" borderId="0" xfId="0" applyFont="1" applyAlignment="1">
      <alignment horizontal="centerContinuous"/>
    </xf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7" fillId="0" borderId="0" xfId="0" applyFont="1" applyAlignment="1">
      <alignment horizontal="centerContinuous" vertical="center"/>
    </xf>
  </cellXfs>
  <cellStyles count="2">
    <cellStyle name="Normal" xfId="0" builtinId="0"/>
    <cellStyle name="Normal 2" xfId="1" xr:uid="{C04D6886-AD30-47C4-99CF-51EACF6DC9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JAN%20-%20MAR.xls" TargetMode="External"/><Relationship Id="rId1" Type="http://schemas.openxmlformats.org/officeDocument/2006/relationships/externalLinkPath" Target="file:///S:\Tax\BTS\fuelbond\Excel\2024%20Highway%20Reports\HWYCOL%20JAN%20-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3%20Highway%20Reports\HWYCOL%20JAN%20-%20MAR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01.xls" TargetMode="External"/><Relationship Id="rId1" Type="http://schemas.openxmlformats.org/officeDocument/2006/relationships/externalLinkPath" Target="file:///S:\Tax\BTS\fuelbond\Excel\2024%20Highway%20Reports\HWYGAL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3%20Highway%20Reports\HWYGAL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 % JAN"/>
      <sheetName val="245% JAN"/>
      <sheetName val="11% JAN"/>
      <sheetName val="SUM JAN 2024"/>
      <sheetName val="9 % FEB"/>
      <sheetName val="245% FEB"/>
      <sheetName val="11% FEB"/>
      <sheetName val="SUM FEB 2024"/>
      <sheetName val="9% MAR"/>
      <sheetName val="245% MAR"/>
      <sheetName val="11% MAR"/>
      <sheetName val="SUM MAR 2024"/>
    </sheetNames>
    <sheetDataSet>
      <sheetData sheetId="0" refreshError="1"/>
      <sheetData sheetId="1" refreshError="1"/>
      <sheetData sheetId="2" refreshError="1"/>
      <sheetData sheetId="3">
        <row r="7">
          <cell r="D7">
            <v>50562730.140000001</v>
          </cell>
        </row>
        <row r="8">
          <cell r="D8">
            <v>34359496.630000003</v>
          </cell>
        </row>
        <row r="11">
          <cell r="D11">
            <v>84922226.770000011</v>
          </cell>
          <cell r="E11">
            <v>77885484.010000005</v>
          </cell>
        </row>
        <row r="13">
          <cell r="D13">
            <v>-239278.05499999999</v>
          </cell>
        </row>
        <row r="14">
          <cell r="D14">
            <v>-98.01</v>
          </cell>
        </row>
        <row r="15">
          <cell r="D15">
            <v>-290568.43</v>
          </cell>
        </row>
        <row r="16">
          <cell r="D16">
            <v>-23.75</v>
          </cell>
        </row>
        <row r="17">
          <cell r="D17">
            <v>-835.04</v>
          </cell>
        </row>
        <row r="21">
          <cell r="D21">
            <v>84391423.485000014</v>
          </cell>
        </row>
        <row r="23">
          <cell r="D23">
            <v>26343.06</v>
          </cell>
        </row>
        <row r="24">
          <cell r="D24">
            <v>-524886.87</v>
          </cell>
        </row>
        <row r="26">
          <cell r="D26">
            <v>83892879.675000012</v>
          </cell>
        </row>
        <row r="29">
          <cell r="D29">
            <v>14767</v>
          </cell>
        </row>
        <row r="30">
          <cell r="D30">
            <v>0</v>
          </cell>
        </row>
        <row r="32">
          <cell r="D32">
            <v>892436.60000000009</v>
          </cell>
        </row>
        <row r="35">
          <cell r="D35">
            <v>84800083.275000006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10375</v>
          </cell>
        </row>
        <row r="30">
          <cell r="B30">
            <v>-1292.74</v>
          </cell>
        </row>
      </sheetData>
      <sheetData sheetId="5">
        <row r="7">
          <cell r="B7">
            <v>56995073.689999998</v>
          </cell>
        </row>
        <row r="8">
          <cell r="B8">
            <v>22576534.75</v>
          </cell>
        </row>
        <row r="13">
          <cell r="B13">
            <v>-170753.64</v>
          </cell>
        </row>
        <row r="14">
          <cell r="B14">
            <v>-245.4</v>
          </cell>
        </row>
        <row r="15">
          <cell r="B15">
            <v>-575587.18999999994</v>
          </cell>
        </row>
        <row r="16">
          <cell r="B16">
            <v>-3.8</v>
          </cell>
        </row>
        <row r="17">
          <cell r="B17">
            <v>0</v>
          </cell>
        </row>
        <row r="23">
          <cell r="B23">
            <v>58399.97</v>
          </cell>
        </row>
        <row r="24">
          <cell r="B24">
            <v>-4628349.12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26752</v>
          </cell>
        </row>
        <row r="8">
          <cell r="B8">
            <v>10415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% JAN"/>
      <sheetName val="22% JAN"/>
      <sheetName val="11% JAN"/>
      <sheetName val="SUM JAN 2023"/>
      <sheetName val="9 % FEB"/>
      <sheetName val="22% FEB"/>
      <sheetName val="11% FEB"/>
      <sheetName val="SUM FEB 2023"/>
      <sheetName val="9% MAR"/>
      <sheetName val="22% MAR"/>
      <sheetName val="11% MAR"/>
      <sheetName val="SUM MAR 2023"/>
    </sheetNames>
    <sheetDataSet>
      <sheetData sheetId="0"/>
      <sheetData sheetId="1"/>
      <sheetData sheetId="2"/>
      <sheetData sheetId="3">
        <row r="7">
          <cell r="B7">
            <v>58696788.270000003</v>
          </cell>
        </row>
      </sheetData>
      <sheetData sheetId="4"/>
      <sheetData sheetId="5"/>
      <sheetData sheetId="6"/>
      <sheetData sheetId="7">
        <row r="7">
          <cell r="B7">
            <v>57362419.509999998</v>
          </cell>
          <cell r="D7">
            <v>116059207.78</v>
          </cell>
        </row>
        <row r="8">
          <cell r="B8">
            <v>19795003.5</v>
          </cell>
          <cell r="D8">
            <v>38983699.239999995</v>
          </cell>
        </row>
        <row r="13">
          <cell r="B13">
            <v>-341318.49</v>
          </cell>
          <cell r="D13">
            <v>-755165.09</v>
          </cell>
        </row>
        <row r="14">
          <cell r="B14">
            <v>-154.62</v>
          </cell>
          <cell r="D14">
            <v>-590.54</v>
          </cell>
        </row>
        <row r="15">
          <cell r="B15">
            <v>-264118.96000000002</v>
          </cell>
          <cell r="D15">
            <v>-886880.99</v>
          </cell>
        </row>
        <row r="16">
          <cell r="B16">
            <v>-155.76</v>
          </cell>
          <cell r="D16">
            <v>-177.83999999999997</v>
          </cell>
        </row>
        <row r="17">
          <cell r="B17">
            <v>-180.03</v>
          </cell>
          <cell r="D17">
            <v>-540.51</v>
          </cell>
        </row>
        <row r="21">
          <cell r="D21">
            <v>153399552.05000001</v>
          </cell>
        </row>
        <row r="23">
          <cell r="B23">
            <v>59960.35</v>
          </cell>
          <cell r="D23">
            <v>79857.570000000007</v>
          </cell>
        </row>
        <row r="24">
          <cell r="B24">
            <v>-602636.6</v>
          </cell>
          <cell r="D24">
            <v>-602636.6</v>
          </cell>
        </row>
        <row r="26">
          <cell r="D26">
            <v>152876773.01999998</v>
          </cell>
        </row>
        <row r="29">
          <cell r="B29">
            <v>0</v>
          </cell>
          <cell r="D29">
            <v>0</v>
          </cell>
        </row>
        <row r="30">
          <cell r="B30">
            <v>0</v>
          </cell>
          <cell r="D30">
            <v>0</v>
          </cell>
        </row>
        <row r="32">
          <cell r="B32">
            <v>550970.88</v>
          </cell>
          <cell r="D32">
            <v>1221685.96</v>
          </cell>
        </row>
        <row r="35">
          <cell r="D35">
            <v>154098458.97999999</v>
          </cell>
        </row>
      </sheetData>
      <sheetData sheetId="8"/>
      <sheetData sheetId="9"/>
      <sheetData sheetId="10"/>
      <sheetData sheetId="11">
        <row r="7">
          <cell r="B7">
            <v>51643403.860000007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AN"/>
      <sheetName val="245% JAN"/>
      <sheetName val="11% JAN"/>
      <sheetName val="SUM JAN 2024"/>
      <sheetName val="9% FEB"/>
      <sheetName val="245% FEB"/>
      <sheetName val="11% FEB"/>
      <sheetName val="SUM FEB 2024"/>
      <sheetName val="9% MAR"/>
      <sheetName val="245% MAR"/>
      <sheetName val="11% MAR"/>
      <sheetName val="SUM MAR 2024"/>
    </sheetNames>
    <sheetDataSet>
      <sheetData sheetId="0"/>
      <sheetData sheetId="1"/>
      <sheetData sheetId="2"/>
      <sheetData sheetId="3">
        <row r="5">
          <cell r="G5">
            <v>227399721.18181819</v>
          </cell>
        </row>
        <row r="7">
          <cell r="F7">
            <v>14108426</v>
          </cell>
        </row>
        <row r="8">
          <cell r="F8">
            <v>0</v>
          </cell>
        </row>
        <row r="13">
          <cell r="F13">
            <v>325435</v>
          </cell>
        </row>
        <row r="15">
          <cell r="F15">
            <v>6299642.4978111368</v>
          </cell>
        </row>
        <row r="19">
          <cell r="F19">
            <v>409677.26530612243</v>
          </cell>
        </row>
        <row r="20">
          <cell r="F20">
            <v>0</v>
          </cell>
        </row>
        <row r="21">
          <cell r="F21">
            <v>1066.5714285714287</v>
          </cell>
        </row>
        <row r="22">
          <cell r="F22">
            <v>113323.5306122449</v>
          </cell>
        </row>
        <row r="23">
          <cell r="F23">
            <v>258439.38775510204</v>
          </cell>
        </row>
        <row r="24">
          <cell r="F24">
            <v>33832.244897959186</v>
          </cell>
        </row>
        <row r="25">
          <cell r="F25">
            <v>160306.12244897959</v>
          </cell>
        </row>
        <row r="26">
          <cell r="F26">
            <v>1960.2</v>
          </cell>
        </row>
        <row r="32">
          <cell r="G32">
            <v>163983020.46707317</v>
          </cell>
        </row>
        <row r="33">
          <cell r="F33">
            <v>4606793</v>
          </cell>
        </row>
        <row r="34">
          <cell r="F34">
            <v>85810</v>
          </cell>
        </row>
        <row r="35">
          <cell r="F35">
            <v>0</v>
          </cell>
        </row>
        <row r="36">
          <cell r="F36">
            <v>16181616</v>
          </cell>
        </row>
        <row r="38">
          <cell r="F38">
            <v>2718831.1776483334</v>
          </cell>
        </row>
        <row r="41">
          <cell r="F41">
            <v>1185993.5714285714</v>
          </cell>
        </row>
        <row r="42">
          <cell r="F42">
            <v>475</v>
          </cell>
        </row>
        <row r="43">
          <cell r="F43">
            <v>3408.3265306122448</v>
          </cell>
        </row>
        <row r="50">
          <cell r="G50">
            <v>107522.69387755102</v>
          </cell>
        </row>
        <row r="51">
          <cell r="G51">
            <v>-2142395.387755102</v>
          </cell>
        </row>
        <row r="54">
          <cell r="C54">
            <v>342852833.05914617</v>
          </cell>
        </row>
        <row r="56">
          <cell r="G56">
            <v>164267</v>
          </cell>
        </row>
        <row r="57">
          <cell r="G57">
            <v>0</v>
          </cell>
        </row>
      </sheetData>
      <sheetData sheetId="4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5">
          <cell r="B35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115389</v>
          </cell>
        </row>
        <row r="57">
          <cell r="C57">
            <v>-14364</v>
          </cell>
        </row>
      </sheetData>
      <sheetData sheetId="5">
        <row r="5">
          <cell r="C5">
            <v>254393894</v>
          </cell>
        </row>
        <row r="7">
          <cell r="B7">
            <v>14755756</v>
          </cell>
        </row>
        <row r="8">
          <cell r="B8">
            <v>0</v>
          </cell>
        </row>
        <row r="13">
          <cell r="B13">
            <v>120734</v>
          </cell>
        </row>
        <row r="15">
          <cell r="B15">
            <v>6659704</v>
          </cell>
        </row>
        <row r="19">
          <cell r="B19">
            <v>69644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16022</v>
          </cell>
        </row>
        <row r="23">
          <cell r="B23">
            <v>2898</v>
          </cell>
        </row>
        <row r="24">
          <cell r="B24">
            <v>607266</v>
          </cell>
        </row>
        <row r="25">
          <cell r="B25">
            <v>1124</v>
          </cell>
        </row>
        <row r="32">
          <cell r="C32">
            <v>129617308</v>
          </cell>
        </row>
        <row r="33">
          <cell r="B33">
            <v>6165622</v>
          </cell>
        </row>
        <row r="35">
          <cell r="B35">
            <v>0</v>
          </cell>
        </row>
        <row r="38">
          <cell r="B38">
            <v>1666284</v>
          </cell>
        </row>
        <row r="41">
          <cell r="B41">
            <v>2349335</v>
          </cell>
        </row>
        <row r="42">
          <cell r="B42">
            <v>76</v>
          </cell>
        </row>
        <row r="43">
          <cell r="B43">
            <v>0</v>
          </cell>
        </row>
        <row r="50">
          <cell r="C50">
            <v>238367</v>
          </cell>
        </row>
        <row r="51">
          <cell r="C51">
            <v>-18891221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243200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94682</v>
          </cell>
        </row>
        <row r="33">
          <cell r="B33">
            <v>0</v>
          </cell>
        </row>
        <row r="35">
          <cell r="B35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AN"/>
      <sheetName val="22% JAN"/>
      <sheetName val="11% JAN"/>
      <sheetName val="SUM JAN 2023"/>
      <sheetName val="9% FEB"/>
      <sheetName val="22% FEB"/>
      <sheetName val="11% FEB"/>
      <sheetName val="SUM FEB 2023"/>
      <sheetName val="9% MAR"/>
      <sheetName val="22% MAR"/>
      <sheetName val="11% MAR"/>
      <sheetName val="SUM MAR 2023"/>
    </sheetNames>
    <sheetDataSet>
      <sheetData sheetId="0"/>
      <sheetData sheetId="1"/>
      <sheetData sheetId="2"/>
      <sheetData sheetId="3">
        <row r="5">
          <cell r="C5">
            <v>293069479</v>
          </cell>
        </row>
      </sheetData>
      <sheetData sheetId="4"/>
      <sheetData sheetId="5"/>
      <sheetData sheetId="6"/>
      <sheetData sheetId="7">
        <row r="5">
          <cell r="C5">
            <v>286208032</v>
          </cell>
          <cell r="G5">
            <v>579277511</v>
          </cell>
        </row>
        <row r="7">
          <cell r="B7">
            <v>17040618</v>
          </cell>
          <cell r="F7">
            <v>34709540</v>
          </cell>
        </row>
        <row r="8">
          <cell r="B8">
            <v>0</v>
          </cell>
          <cell r="F8">
            <v>0</v>
          </cell>
        </row>
        <row r="9">
          <cell r="C9">
            <v>17040618</v>
          </cell>
        </row>
        <row r="13">
          <cell r="B13">
            <v>117984</v>
          </cell>
          <cell r="F13">
            <v>335287</v>
          </cell>
        </row>
        <row r="15">
          <cell r="B15">
            <v>7943277</v>
          </cell>
          <cell r="F15">
            <v>15955697</v>
          </cell>
        </row>
        <row r="19">
          <cell r="B19">
            <v>669343</v>
          </cell>
          <cell r="F19">
            <v>988723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0</v>
          </cell>
        </row>
        <row r="22">
          <cell r="B22">
            <v>112342</v>
          </cell>
          <cell r="F22">
            <v>156346</v>
          </cell>
        </row>
        <row r="23">
          <cell r="B23">
            <v>208003</v>
          </cell>
          <cell r="F23">
            <v>474955</v>
          </cell>
        </row>
        <row r="24">
          <cell r="B24">
            <v>398587</v>
          </cell>
          <cell r="F24">
            <v>1338208</v>
          </cell>
        </row>
        <row r="25">
          <cell r="B25">
            <v>163173</v>
          </cell>
          <cell r="F25">
            <v>474337</v>
          </cell>
        </row>
        <row r="26">
          <cell r="B26">
            <v>6185</v>
          </cell>
          <cell r="F26">
            <v>23622</v>
          </cell>
        </row>
        <row r="32">
          <cell r="C32">
            <v>120766743</v>
          </cell>
          <cell r="G32">
            <v>233012191</v>
          </cell>
        </row>
        <row r="33">
          <cell r="B33">
            <v>7743496</v>
          </cell>
          <cell r="F33">
            <v>13842198</v>
          </cell>
        </row>
        <row r="34">
          <cell r="B34">
            <v>30516</v>
          </cell>
          <cell r="F34">
            <v>84973</v>
          </cell>
        </row>
        <row r="35">
          <cell r="B35">
            <v>0</v>
          </cell>
          <cell r="F35">
            <v>0</v>
          </cell>
        </row>
        <row r="36">
          <cell r="B36">
            <v>21102972</v>
          </cell>
          <cell r="F36">
            <v>38104611</v>
          </cell>
        </row>
        <row r="38">
          <cell r="B38">
            <v>1713148</v>
          </cell>
          <cell r="F38">
            <v>3389782</v>
          </cell>
        </row>
        <row r="41">
          <cell r="B41">
            <v>1200541</v>
          </cell>
          <cell r="F41">
            <v>4031278</v>
          </cell>
        </row>
        <row r="42">
          <cell r="B42">
            <v>6230</v>
          </cell>
          <cell r="F42">
            <v>7113</v>
          </cell>
        </row>
        <row r="43">
          <cell r="B43">
            <v>818</v>
          </cell>
          <cell r="F43">
            <v>2457</v>
          </cell>
        </row>
        <row r="50">
          <cell r="C50">
            <v>272547</v>
          </cell>
          <cell r="G50">
            <v>362989</v>
          </cell>
        </row>
        <row r="51">
          <cell r="C51">
            <v>-2739257</v>
          </cell>
          <cell r="G51">
            <v>-2739257</v>
          </cell>
        </row>
        <row r="56">
          <cell r="C56">
            <v>0</v>
          </cell>
          <cell r="G56">
            <v>0</v>
          </cell>
        </row>
        <row r="57">
          <cell r="C57">
            <v>0</v>
          </cell>
          <cell r="G57">
            <v>0</v>
          </cell>
        </row>
      </sheetData>
      <sheetData sheetId="8"/>
      <sheetData sheetId="9"/>
      <sheetData sheetId="10"/>
      <sheetData sheetId="11">
        <row r="5">
          <cell r="C5">
            <v>257087174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E37"/>
  <sheetViews>
    <sheetView tabSelected="1" workbookViewId="0"/>
  </sheetViews>
  <sheetFormatPr defaultRowHeight="15" x14ac:dyDescent="0.25"/>
  <cols>
    <col min="1" max="1" width="35.7109375" customWidth="1"/>
    <col min="2" max="5" width="30.7109375" style="73" customWidth="1"/>
    <col min="257" max="257" width="35.7109375" customWidth="1"/>
    <col min="258" max="261" width="30.7109375" customWidth="1"/>
    <col min="513" max="513" width="35.7109375" customWidth="1"/>
    <col min="514" max="517" width="30.7109375" customWidth="1"/>
    <col min="769" max="769" width="35.7109375" customWidth="1"/>
    <col min="770" max="773" width="30.7109375" customWidth="1"/>
    <col min="1025" max="1025" width="35.7109375" customWidth="1"/>
    <col min="1026" max="1029" width="30.7109375" customWidth="1"/>
    <col min="1281" max="1281" width="35.7109375" customWidth="1"/>
    <col min="1282" max="1285" width="30.7109375" customWidth="1"/>
    <col min="1537" max="1537" width="35.7109375" customWidth="1"/>
    <col min="1538" max="1541" width="30.7109375" customWidth="1"/>
    <col min="1793" max="1793" width="35.7109375" customWidth="1"/>
    <col min="1794" max="1797" width="30.7109375" customWidth="1"/>
    <col min="2049" max="2049" width="35.7109375" customWidth="1"/>
    <col min="2050" max="2053" width="30.7109375" customWidth="1"/>
    <col min="2305" max="2305" width="35.7109375" customWidth="1"/>
    <col min="2306" max="2309" width="30.7109375" customWidth="1"/>
    <col min="2561" max="2561" width="35.7109375" customWidth="1"/>
    <col min="2562" max="2565" width="30.7109375" customWidth="1"/>
    <col min="2817" max="2817" width="35.7109375" customWidth="1"/>
    <col min="2818" max="2821" width="30.7109375" customWidth="1"/>
    <col min="3073" max="3073" width="35.7109375" customWidth="1"/>
    <col min="3074" max="3077" width="30.7109375" customWidth="1"/>
    <col min="3329" max="3329" width="35.7109375" customWidth="1"/>
    <col min="3330" max="3333" width="30.7109375" customWidth="1"/>
    <col min="3585" max="3585" width="35.7109375" customWidth="1"/>
    <col min="3586" max="3589" width="30.7109375" customWidth="1"/>
    <col min="3841" max="3841" width="35.7109375" customWidth="1"/>
    <col min="3842" max="3845" width="30.7109375" customWidth="1"/>
    <col min="4097" max="4097" width="35.7109375" customWidth="1"/>
    <col min="4098" max="4101" width="30.7109375" customWidth="1"/>
    <col min="4353" max="4353" width="35.7109375" customWidth="1"/>
    <col min="4354" max="4357" width="30.7109375" customWidth="1"/>
    <col min="4609" max="4609" width="35.7109375" customWidth="1"/>
    <col min="4610" max="4613" width="30.7109375" customWidth="1"/>
    <col min="4865" max="4865" width="35.7109375" customWidth="1"/>
    <col min="4866" max="4869" width="30.7109375" customWidth="1"/>
    <col min="5121" max="5121" width="35.7109375" customWidth="1"/>
    <col min="5122" max="5125" width="30.7109375" customWidth="1"/>
    <col min="5377" max="5377" width="35.7109375" customWidth="1"/>
    <col min="5378" max="5381" width="30.7109375" customWidth="1"/>
    <col min="5633" max="5633" width="35.7109375" customWidth="1"/>
    <col min="5634" max="5637" width="30.7109375" customWidth="1"/>
    <col min="5889" max="5889" width="35.7109375" customWidth="1"/>
    <col min="5890" max="5893" width="30.7109375" customWidth="1"/>
    <col min="6145" max="6145" width="35.7109375" customWidth="1"/>
    <col min="6146" max="6149" width="30.7109375" customWidth="1"/>
    <col min="6401" max="6401" width="35.7109375" customWidth="1"/>
    <col min="6402" max="6405" width="30.7109375" customWidth="1"/>
    <col min="6657" max="6657" width="35.7109375" customWidth="1"/>
    <col min="6658" max="6661" width="30.7109375" customWidth="1"/>
    <col min="6913" max="6913" width="35.7109375" customWidth="1"/>
    <col min="6914" max="6917" width="30.7109375" customWidth="1"/>
    <col min="7169" max="7169" width="35.7109375" customWidth="1"/>
    <col min="7170" max="7173" width="30.7109375" customWidth="1"/>
    <col min="7425" max="7425" width="35.7109375" customWidth="1"/>
    <col min="7426" max="7429" width="30.7109375" customWidth="1"/>
    <col min="7681" max="7681" width="35.7109375" customWidth="1"/>
    <col min="7682" max="7685" width="30.7109375" customWidth="1"/>
    <col min="7937" max="7937" width="35.7109375" customWidth="1"/>
    <col min="7938" max="7941" width="30.7109375" customWidth="1"/>
    <col min="8193" max="8193" width="35.7109375" customWidth="1"/>
    <col min="8194" max="8197" width="30.7109375" customWidth="1"/>
    <col min="8449" max="8449" width="35.7109375" customWidth="1"/>
    <col min="8450" max="8453" width="30.7109375" customWidth="1"/>
    <col min="8705" max="8705" width="35.7109375" customWidth="1"/>
    <col min="8706" max="8709" width="30.7109375" customWidth="1"/>
    <col min="8961" max="8961" width="35.7109375" customWidth="1"/>
    <col min="8962" max="8965" width="30.7109375" customWidth="1"/>
    <col min="9217" max="9217" width="35.7109375" customWidth="1"/>
    <col min="9218" max="9221" width="30.7109375" customWidth="1"/>
    <col min="9473" max="9473" width="35.7109375" customWidth="1"/>
    <col min="9474" max="9477" width="30.7109375" customWidth="1"/>
    <col min="9729" max="9729" width="35.7109375" customWidth="1"/>
    <col min="9730" max="9733" width="30.7109375" customWidth="1"/>
    <col min="9985" max="9985" width="35.7109375" customWidth="1"/>
    <col min="9986" max="9989" width="30.7109375" customWidth="1"/>
    <col min="10241" max="10241" width="35.7109375" customWidth="1"/>
    <col min="10242" max="10245" width="30.7109375" customWidth="1"/>
    <col min="10497" max="10497" width="35.7109375" customWidth="1"/>
    <col min="10498" max="10501" width="30.7109375" customWidth="1"/>
    <col min="10753" max="10753" width="35.7109375" customWidth="1"/>
    <col min="10754" max="10757" width="30.7109375" customWidth="1"/>
    <col min="11009" max="11009" width="35.7109375" customWidth="1"/>
    <col min="11010" max="11013" width="30.7109375" customWidth="1"/>
    <col min="11265" max="11265" width="35.7109375" customWidth="1"/>
    <col min="11266" max="11269" width="30.7109375" customWidth="1"/>
    <col min="11521" max="11521" width="35.7109375" customWidth="1"/>
    <col min="11522" max="11525" width="30.7109375" customWidth="1"/>
    <col min="11777" max="11777" width="35.7109375" customWidth="1"/>
    <col min="11778" max="11781" width="30.7109375" customWidth="1"/>
    <col min="12033" max="12033" width="35.7109375" customWidth="1"/>
    <col min="12034" max="12037" width="30.7109375" customWidth="1"/>
    <col min="12289" max="12289" width="35.7109375" customWidth="1"/>
    <col min="12290" max="12293" width="30.7109375" customWidth="1"/>
    <col min="12545" max="12545" width="35.7109375" customWidth="1"/>
    <col min="12546" max="12549" width="30.7109375" customWidth="1"/>
    <col min="12801" max="12801" width="35.7109375" customWidth="1"/>
    <col min="12802" max="12805" width="30.7109375" customWidth="1"/>
    <col min="13057" max="13057" width="35.7109375" customWidth="1"/>
    <col min="13058" max="13061" width="30.7109375" customWidth="1"/>
    <col min="13313" max="13313" width="35.7109375" customWidth="1"/>
    <col min="13314" max="13317" width="30.7109375" customWidth="1"/>
    <col min="13569" max="13569" width="35.7109375" customWidth="1"/>
    <col min="13570" max="13573" width="30.7109375" customWidth="1"/>
    <col min="13825" max="13825" width="35.7109375" customWidth="1"/>
    <col min="13826" max="13829" width="30.7109375" customWidth="1"/>
    <col min="14081" max="14081" width="35.7109375" customWidth="1"/>
    <col min="14082" max="14085" width="30.7109375" customWidth="1"/>
    <col min="14337" max="14337" width="35.7109375" customWidth="1"/>
    <col min="14338" max="14341" width="30.7109375" customWidth="1"/>
    <col min="14593" max="14593" width="35.7109375" customWidth="1"/>
    <col min="14594" max="14597" width="30.7109375" customWidth="1"/>
    <col min="14849" max="14849" width="35.7109375" customWidth="1"/>
    <col min="14850" max="14853" width="30.7109375" customWidth="1"/>
    <col min="15105" max="15105" width="35.7109375" customWidth="1"/>
    <col min="15106" max="15109" width="30.7109375" customWidth="1"/>
    <col min="15361" max="15361" width="35.7109375" customWidth="1"/>
    <col min="15362" max="15365" width="30.7109375" customWidth="1"/>
    <col min="15617" max="15617" width="35.7109375" customWidth="1"/>
    <col min="15618" max="15621" width="30.7109375" customWidth="1"/>
    <col min="15873" max="15873" width="35.7109375" customWidth="1"/>
    <col min="15874" max="15877" width="30.7109375" customWidth="1"/>
    <col min="16129" max="16129" width="35.7109375" customWidth="1"/>
    <col min="16130" max="16133" width="30.7109375" customWidth="1"/>
  </cols>
  <sheetData>
    <row r="1" spans="1:5" ht="15.75" x14ac:dyDescent="0.25">
      <c r="A1" s="16" t="s">
        <v>0</v>
      </c>
      <c r="B1" s="36"/>
      <c r="C1" s="36"/>
      <c r="D1" s="37"/>
      <c r="E1" s="38"/>
    </row>
    <row r="2" spans="1:5" ht="15.75" x14ac:dyDescent="0.25">
      <c r="A2" s="16" t="s">
        <v>68</v>
      </c>
      <c r="B2" s="36"/>
      <c r="C2" s="36"/>
      <c r="D2" s="37"/>
      <c r="E2" s="38"/>
    </row>
    <row r="3" spans="1:5" ht="15.75" x14ac:dyDescent="0.25">
      <c r="A3" s="39" t="s">
        <v>24</v>
      </c>
      <c r="B3" s="39"/>
      <c r="C3" s="39"/>
      <c r="D3" s="39"/>
      <c r="E3" s="40"/>
    </row>
    <row r="4" spans="1:5" ht="15.75" x14ac:dyDescent="0.25">
      <c r="A4" s="40"/>
      <c r="B4" s="39"/>
      <c r="C4" s="39"/>
      <c r="D4" s="39"/>
      <c r="E4" s="40"/>
    </row>
    <row r="5" spans="1:5" ht="15.75" x14ac:dyDescent="0.25">
      <c r="A5" s="41"/>
      <c r="B5" s="42" t="s">
        <v>83</v>
      </c>
      <c r="C5" s="42" t="s">
        <v>84</v>
      </c>
      <c r="D5" s="42" t="s">
        <v>27</v>
      </c>
      <c r="E5" s="42" t="s">
        <v>28</v>
      </c>
    </row>
    <row r="6" spans="1:5" ht="15.75" x14ac:dyDescent="0.25">
      <c r="A6" s="50"/>
      <c r="B6" s="43"/>
      <c r="C6" s="44"/>
      <c r="D6" s="45"/>
      <c r="E6" s="44"/>
    </row>
    <row r="7" spans="1:5" ht="15.75" x14ac:dyDescent="0.25">
      <c r="A7" s="46" t="s">
        <v>69</v>
      </c>
      <c r="B7" s="47">
        <f>SUM('[1]9 % FEB'!B7+'[1]11% FEB'!B7+'[1]245% FEB'!B7)</f>
        <v>57021825.689999998</v>
      </c>
      <c r="C7" s="48">
        <f>'[2]SUM FEB 2023'!$B$7</f>
        <v>57362419.509999998</v>
      </c>
      <c r="D7" s="48">
        <f>SUM(B7+'[1]SUM JAN 2024'!D7)</f>
        <v>107584555.83</v>
      </c>
      <c r="E7" s="49">
        <f>'[2]SUM FEB 2023'!$D$7</f>
        <v>116059207.78</v>
      </c>
    </row>
    <row r="8" spans="1:5" ht="15.75" x14ac:dyDescent="0.25">
      <c r="A8" s="50" t="s">
        <v>70</v>
      </c>
      <c r="B8" s="51">
        <f>'[1]9 % FEB'!B8+'[1]245% FEB'!B8+'[1]11% FEB'!B8</f>
        <v>22586949.75</v>
      </c>
      <c r="C8" s="52">
        <f>'[2]SUM FEB 2023'!$B$8</f>
        <v>19795003.5</v>
      </c>
      <c r="D8" s="53">
        <f>SUM(B8+'[1]SUM JAN 2024'!D8)</f>
        <v>56946446.380000003</v>
      </c>
      <c r="E8" s="54">
        <f>'[2]SUM FEB 2023'!$D$8</f>
        <v>38983699.239999995</v>
      </c>
    </row>
    <row r="9" spans="1:5" ht="16.5" thickBot="1" x14ac:dyDescent="0.3">
      <c r="A9" s="55"/>
      <c r="B9" s="56"/>
      <c r="C9" s="55"/>
      <c r="D9" s="55"/>
      <c r="E9" s="57"/>
    </row>
    <row r="10" spans="1:5" ht="16.5" thickTop="1" x14ac:dyDescent="0.25">
      <c r="A10" s="60"/>
      <c r="B10" s="52"/>
      <c r="C10" s="52"/>
      <c r="D10" s="58"/>
      <c r="E10" s="58"/>
    </row>
    <row r="11" spans="1:5" ht="16.5" thickBot="1" x14ac:dyDescent="0.3">
      <c r="A11" s="59" t="s">
        <v>71</v>
      </c>
      <c r="B11" s="57">
        <f>SUM(B7:B8)</f>
        <v>79608775.439999998</v>
      </c>
      <c r="C11" s="57">
        <f>SUM(C7:C8)</f>
        <v>77157423.00999999</v>
      </c>
      <c r="D11" s="57">
        <f>SUM(B11+'[1]SUM JAN 2024'!D11)</f>
        <v>164531002.21000001</v>
      </c>
      <c r="E11" s="57">
        <f>SUM(C11+'[1]SUM JAN 2024'!E11)</f>
        <v>155042907.01999998</v>
      </c>
    </row>
    <row r="12" spans="1:5" ht="16.5" thickTop="1" x14ac:dyDescent="0.25">
      <c r="A12" s="60"/>
      <c r="B12" s="52"/>
      <c r="C12" s="52"/>
      <c r="D12" s="58"/>
      <c r="E12" s="58"/>
    </row>
    <row r="13" spans="1:5" ht="15.75" x14ac:dyDescent="0.25">
      <c r="A13" s="46" t="s">
        <v>72</v>
      </c>
      <c r="B13" s="47">
        <f>SUM('[1]9 % FEB'!B13+'[1]11% FEB'!B13+'[1]245% FEB'!B13)</f>
        <v>-170753.64</v>
      </c>
      <c r="C13" s="48">
        <f>'[2]SUM FEB 2023'!$B$13</f>
        <v>-341318.49</v>
      </c>
      <c r="D13" s="48">
        <f>SUM(B13+'[1]SUM JAN 2024'!D13)</f>
        <v>-410031.69500000001</v>
      </c>
      <c r="E13" s="48">
        <f>'[2]SUM FEB 2023'!$D$13</f>
        <v>-755165.09</v>
      </c>
    </row>
    <row r="14" spans="1:5" ht="15.75" x14ac:dyDescent="0.25">
      <c r="A14" s="60" t="s">
        <v>73</v>
      </c>
      <c r="B14" s="58">
        <f>SUM('[1]9 % FEB'!B14+'[1]11% FEB'!B14+'[1]245% FEB'!B14)</f>
        <v>-245.4</v>
      </c>
      <c r="C14" s="58">
        <f>'[2]SUM FEB 2023'!$B$14</f>
        <v>-154.62</v>
      </c>
      <c r="D14" s="58">
        <f>SUM(B14+'[1]SUM JAN 2024'!D14)</f>
        <v>-343.41</v>
      </c>
      <c r="E14" s="58">
        <f>'[2]SUM FEB 2023'!$D$14</f>
        <v>-590.54</v>
      </c>
    </row>
    <row r="15" spans="1:5" ht="15.75" x14ac:dyDescent="0.25">
      <c r="A15" s="46" t="s">
        <v>74</v>
      </c>
      <c r="B15" s="47">
        <f>'[1]9 % FEB'!B15+'[1]245% FEB'!B15+'[1]11% FEB'!B15</f>
        <v>-575587.18999999994</v>
      </c>
      <c r="C15" s="48">
        <f>'[2]SUM FEB 2023'!$B$15</f>
        <v>-264118.96000000002</v>
      </c>
      <c r="D15" s="48">
        <f>SUM(B15+'[1]SUM JAN 2024'!D15)</f>
        <v>-866155.61999999988</v>
      </c>
      <c r="E15" s="48">
        <f>'[2]SUM FEB 2023'!$D$15</f>
        <v>-886880.99</v>
      </c>
    </row>
    <row r="16" spans="1:5" ht="15.75" x14ac:dyDescent="0.25">
      <c r="A16" s="60" t="s">
        <v>75</v>
      </c>
      <c r="B16" s="58">
        <f>SUM('[1]9 % FEB'!B16+'[1]11% FEB'!B16+'[1]245% FEB'!B16)</f>
        <v>-3.8</v>
      </c>
      <c r="C16" s="58">
        <f>'[2]SUM FEB 2023'!$B$16</f>
        <v>-155.76</v>
      </c>
      <c r="D16" s="58">
        <f>SUM(B16+'[1]SUM JAN 2024'!D16)</f>
        <v>-27.55</v>
      </c>
      <c r="E16" s="58">
        <f>'[2]SUM FEB 2023'!$D$16</f>
        <v>-177.83999999999997</v>
      </c>
    </row>
    <row r="17" spans="1:5" ht="16.5" thickBot="1" x14ac:dyDescent="0.3">
      <c r="A17" s="59" t="s">
        <v>76</v>
      </c>
      <c r="B17" s="61">
        <f>'[1]9 % FEB'!B17+'[1]245% FEB'!B17+'[1]11% FEB'!B17</f>
        <v>0</v>
      </c>
      <c r="C17" s="61">
        <f>'[2]SUM FEB 2023'!$B$17</f>
        <v>-180.03</v>
      </c>
      <c r="D17" s="61">
        <f>SUM(B17+'[1]SUM JAN 2024'!D17)</f>
        <v>-835.04</v>
      </c>
      <c r="E17" s="61">
        <f>'[2]SUM FEB 2023'!$D$17</f>
        <v>-540.51</v>
      </c>
    </row>
    <row r="18" spans="1:5" ht="16.5" thickTop="1" x14ac:dyDescent="0.25">
      <c r="A18" s="74"/>
      <c r="B18" s="62"/>
      <c r="C18" s="62"/>
      <c r="D18" s="63"/>
      <c r="E18" s="63"/>
    </row>
    <row r="19" spans="1:5" ht="16.5" thickBot="1" x14ac:dyDescent="0.3">
      <c r="A19" s="59" t="s">
        <v>48</v>
      </c>
      <c r="B19" s="57">
        <f>SUM(B13:B17)</f>
        <v>-746590.03</v>
      </c>
      <c r="C19" s="57">
        <f>SUM(C13:C17)</f>
        <v>-605927.8600000001</v>
      </c>
      <c r="D19" s="57">
        <f>SUM(D13:D17)</f>
        <v>-1277393.3149999999</v>
      </c>
      <c r="E19" s="57">
        <f>SUM(E13:E17)</f>
        <v>-1643354.9700000002</v>
      </c>
    </row>
    <row r="20" spans="1:5" ht="16.5" thickTop="1" x14ac:dyDescent="0.25">
      <c r="A20" s="74"/>
      <c r="B20" s="62"/>
      <c r="C20" s="62"/>
      <c r="D20" s="63"/>
      <c r="E20" s="63"/>
    </row>
    <row r="21" spans="1:5" ht="16.5" thickBot="1" x14ac:dyDescent="0.3">
      <c r="A21" s="59" t="s">
        <v>77</v>
      </c>
      <c r="B21" s="57">
        <f>B11+B19</f>
        <v>78862185.409999996</v>
      </c>
      <c r="C21" s="57">
        <f>C11+C19</f>
        <v>76551495.149999991</v>
      </c>
      <c r="D21" s="57">
        <f>SUM(B21+'[1]SUM JAN 2024'!D21)</f>
        <v>163253608.89500001</v>
      </c>
      <c r="E21" s="57">
        <f>'[2]SUM FEB 2023'!$D$21</f>
        <v>153399552.05000001</v>
      </c>
    </row>
    <row r="22" spans="1:5" ht="16.5" thickTop="1" x14ac:dyDescent="0.25">
      <c r="A22" s="74"/>
      <c r="B22" s="62"/>
      <c r="C22" s="62"/>
      <c r="D22" s="63"/>
      <c r="E22" s="63"/>
    </row>
    <row r="23" spans="1:5" ht="15.75" x14ac:dyDescent="0.25">
      <c r="A23" s="46" t="s">
        <v>78</v>
      </c>
      <c r="B23" s="48">
        <f>'[1]9 % FEB'!B23+'[1]245% FEB'!B23+'[1]11% FEB'!B23</f>
        <v>58399.97</v>
      </c>
      <c r="C23" s="48">
        <f>'[2]SUM FEB 2023'!$B$23</f>
        <v>59960.35</v>
      </c>
      <c r="D23" s="48">
        <f>SUM(B23+'[1]SUM JAN 2024'!D23)</f>
        <v>84743.03</v>
      </c>
      <c r="E23" s="48">
        <f>'[2]SUM FEB 2023'!$D$23</f>
        <v>79857.570000000007</v>
      </c>
    </row>
    <row r="24" spans="1:5" ht="16.5" thickBot="1" x14ac:dyDescent="0.3">
      <c r="A24" s="64" t="s">
        <v>79</v>
      </c>
      <c r="B24" s="65">
        <f>'[1]9 % FEB'!B24+'[1]245% FEB'!B24+'[1]11% FEB'!B24</f>
        <v>-4628349.12</v>
      </c>
      <c r="C24" s="65">
        <f>'[2]SUM FEB 2023'!$B$24</f>
        <v>-602636.6</v>
      </c>
      <c r="D24" s="66">
        <f>SUM(B24+'[1]SUM JAN 2024'!D24)</f>
        <v>-5153235.99</v>
      </c>
      <c r="E24" s="66">
        <f>'[2]SUM FEB 2023'!$D$24</f>
        <v>-602636.6</v>
      </c>
    </row>
    <row r="25" spans="1:5" ht="16.5" thickTop="1" x14ac:dyDescent="0.25">
      <c r="A25" s="71"/>
      <c r="B25" s="67"/>
      <c r="C25" s="67"/>
      <c r="D25" s="67"/>
      <c r="E25" s="67"/>
    </row>
    <row r="26" spans="1:5" ht="15.75" x14ac:dyDescent="0.25">
      <c r="A26" s="50" t="s">
        <v>71</v>
      </c>
      <c r="B26" s="68">
        <f>B21+B23+B24</f>
        <v>74292236.25999999</v>
      </c>
      <c r="C26" s="68">
        <f>C21+C23+C24</f>
        <v>76008818.899999991</v>
      </c>
      <c r="D26" s="69">
        <f>SUM(B26+'[1]SUM JAN 2024'!D26)</f>
        <v>158185115.935</v>
      </c>
      <c r="E26" s="69">
        <f>'[2]SUM FEB 2023'!$D$26</f>
        <v>152876773.01999998</v>
      </c>
    </row>
    <row r="27" spans="1:5" ht="16.5" thickBot="1" x14ac:dyDescent="0.3">
      <c r="A27" s="55"/>
      <c r="B27" s="57"/>
      <c r="C27" s="57"/>
      <c r="D27" s="57"/>
      <c r="E27" s="57"/>
    </row>
    <row r="28" spans="1:5" ht="16.5" thickTop="1" x14ac:dyDescent="0.25">
      <c r="A28" s="50"/>
      <c r="B28" s="53"/>
      <c r="C28" s="53"/>
      <c r="D28" s="54"/>
      <c r="E28" s="54"/>
    </row>
    <row r="29" spans="1:5" ht="15.75" x14ac:dyDescent="0.25">
      <c r="A29" s="46" t="s">
        <v>80</v>
      </c>
      <c r="B29" s="48">
        <f>'[1]9 % FEB'!B29+'[1]245% FEB'!B29+'[1]11% FEB'!B29</f>
        <v>10375</v>
      </c>
      <c r="C29" s="48">
        <f>'[2]SUM FEB 2023'!$B$29</f>
        <v>0</v>
      </c>
      <c r="D29" s="48">
        <f>SUM(B29+'[1]SUM JAN 2024'!D29)</f>
        <v>25142</v>
      </c>
      <c r="E29" s="48">
        <f>'[2]SUM FEB 2023'!$D$29</f>
        <v>0</v>
      </c>
    </row>
    <row r="30" spans="1:5" ht="15.75" x14ac:dyDescent="0.25">
      <c r="A30" s="50" t="s">
        <v>66</v>
      </c>
      <c r="B30" s="52">
        <f>'[1]9 % FEB'!B30+'[1]245% FEB'!B30+'[1]11% FEB'!B30</f>
        <v>-1292.74</v>
      </c>
      <c r="C30" s="52">
        <f>'[2]SUM FEB 2023'!$B$30</f>
        <v>0</v>
      </c>
      <c r="D30" s="54">
        <f>SUM(B30+'[1]SUM JAN 2024'!D30)</f>
        <v>-1292.74</v>
      </c>
      <c r="E30" s="54">
        <f>'[2]SUM FEB 2023'!$D$30</f>
        <v>0</v>
      </c>
    </row>
    <row r="31" spans="1:5" ht="15.75" x14ac:dyDescent="0.25">
      <c r="A31" s="70"/>
      <c r="B31" s="71"/>
      <c r="C31" s="71"/>
      <c r="D31" s="71"/>
      <c r="E31" s="71"/>
    </row>
    <row r="32" spans="1:5" ht="15.75" x14ac:dyDescent="0.25">
      <c r="A32" s="50" t="s">
        <v>81</v>
      </c>
      <c r="B32" s="53">
        <f>10600+683877.36</f>
        <v>694477.36</v>
      </c>
      <c r="C32" s="53">
        <f>'[2]SUM FEB 2023'!$B$32</f>
        <v>550970.88</v>
      </c>
      <c r="D32" s="54">
        <f>SUM(B32+'[1]SUM JAN 2024'!D32)</f>
        <v>1586913.96</v>
      </c>
      <c r="E32" s="54">
        <f>'[2]SUM FEB 2023'!$D$32</f>
        <v>1221685.96</v>
      </c>
    </row>
    <row r="33" spans="1:5" ht="16.5" thickBot="1" x14ac:dyDescent="0.3">
      <c r="A33" s="55"/>
      <c r="B33" s="57"/>
      <c r="C33" s="57"/>
      <c r="D33" s="57"/>
      <c r="E33" s="57"/>
    </row>
    <row r="34" spans="1:5" ht="16.5" thickTop="1" x14ac:dyDescent="0.25">
      <c r="A34" s="74"/>
      <c r="B34" s="62"/>
      <c r="C34" s="62"/>
      <c r="D34" s="63"/>
      <c r="E34" s="63"/>
    </row>
    <row r="35" spans="1:5" ht="15.75" x14ac:dyDescent="0.25">
      <c r="A35" s="75" t="s">
        <v>82</v>
      </c>
      <c r="B35" s="72">
        <f>B26+B29+B30+B32</f>
        <v>74995795.879999995</v>
      </c>
      <c r="C35" s="72">
        <f>C26+C29+C30+C32</f>
        <v>76559789.779999986</v>
      </c>
      <c r="D35" s="72">
        <f>SUM(B35+'[1]SUM JAN 2024'!D35)</f>
        <v>159795879.155</v>
      </c>
      <c r="E35" s="72">
        <f>'[2]SUM FEB 2023'!$D$35</f>
        <v>154098458.97999999</v>
      </c>
    </row>
    <row r="36" spans="1:5" x14ac:dyDescent="0.25">
      <c r="A36" s="76"/>
      <c r="B36" s="77"/>
      <c r="C36" s="77"/>
      <c r="D36" s="77"/>
      <c r="E36" s="77"/>
    </row>
    <row r="37" spans="1:5" x14ac:dyDescent="0.25">
      <c r="A37" s="78" t="s">
        <v>85</v>
      </c>
      <c r="B37" s="2"/>
      <c r="C37" s="2"/>
      <c r="D37" s="2"/>
      <c r="E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20" ht="15.75" x14ac:dyDescent="0.25">
      <c r="A2" s="3" t="s">
        <v>25</v>
      </c>
      <c r="B2" s="3"/>
      <c r="C2" s="3"/>
      <c r="D2" s="21"/>
      <c r="E2" s="3"/>
      <c r="F2" s="3"/>
      <c r="G2" s="3"/>
      <c r="H2" s="3"/>
      <c r="I2" s="3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</row>
    <row r="4" spans="1:20" ht="15.75" x14ac:dyDescent="0.25">
      <c r="A4" s="22"/>
      <c r="B4" s="22" t="s">
        <v>83</v>
      </c>
      <c r="C4" s="9"/>
      <c r="D4" s="22" t="s">
        <v>84</v>
      </c>
      <c r="E4" s="22"/>
      <c r="F4" s="22" t="s">
        <v>27</v>
      </c>
      <c r="G4" s="23"/>
      <c r="H4" s="22" t="s">
        <v>28</v>
      </c>
      <c r="I4" s="22"/>
      <c r="J4" s="5"/>
      <c r="R4" s="1"/>
      <c r="S4" s="1"/>
      <c r="T4" s="1"/>
    </row>
    <row r="5" spans="1:20" ht="15.75" x14ac:dyDescent="0.25">
      <c r="A5" s="5" t="s">
        <v>29</v>
      </c>
      <c r="B5" s="24"/>
      <c r="C5" s="25">
        <f>'[3]9% FEB'!C5+'[3]11% FEB'!C5+'[3]245% FEB'!C5</f>
        <v>254637094</v>
      </c>
      <c r="D5" s="24"/>
      <c r="E5" s="25">
        <f>'[4]SUM FEB 2023'!$C$5</f>
        <v>286208032</v>
      </c>
      <c r="F5" s="24"/>
      <c r="G5" s="25">
        <f>+C5+'[3]SUM JAN 2024'!G5</f>
        <v>482036815.18181819</v>
      </c>
      <c r="H5" s="24"/>
      <c r="I5" s="25">
        <f>'[4]SUM FEB 2023'!$G$5</f>
        <v>579277511</v>
      </c>
      <c r="J5" s="5"/>
      <c r="R5" s="1"/>
      <c r="S5" s="1"/>
      <c r="T5" s="1"/>
    </row>
    <row r="6" spans="1:20" ht="15.75" x14ac:dyDescent="0.25">
      <c r="A6" s="5"/>
      <c r="B6" s="24"/>
      <c r="C6" s="25"/>
      <c r="D6" s="24"/>
      <c r="E6" s="25"/>
      <c r="F6" s="24"/>
      <c r="G6" s="25"/>
      <c r="H6" s="24"/>
      <c r="I6" s="25"/>
      <c r="J6" s="5"/>
      <c r="R6" s="1"/>
      <c r="S6" s="1"/>
      <c r="T6" s="1"/>
    </row>
    <row r="7" spans="1:20" ht="15.75" x14ac:dyDescent="0.25">
      <c r="A7" s="5" t="s">
        <v>30</v>
      </c>
      <c r="B7" s="24">
        <f>'[3]9% FEB'!B7+'[3]11% FEB'!B7+'[3]245% FEB'!B7</f>
        <v>14755756</v>
      </c>
      <c r="C7" s="25"/>
      <c r="D7" s="24">
        <f>'[4]SUM FEB 2023'!$B$7</f>
        <v>17040618</v>
      </c>
      <c r="E7" s="25"/>
      <c r="F7" s="24">
        <f>+B7+'[3]SUM JAN 2024'!F7</f>
        <v>28864182</v>
      </c>
      <c r="G7" s="25"/>
      <c r="H7" s="24">
        <f>'[4]SUM FEB 2023'!$F$7</f>
        <v>34709540</v>
      </c>
      <c r="I7" s="25"/>
      <c r="J7" s="5"/>
      <c r="R7" s="1"/>
      <c r="S7" s="1"/>
      <c r="T7" s="1"/>
    </row>
    <row r="8" spans="1:20" ht="15.75" x14ac:dyDescent="0.25">
      <c r="A8" s="5" t="s">
        <v>31</v>
      </c>
      <c r="B8" s="24">
        <f>'[3]9% FEB'!B8+'[3]11% FEB'!B8+'[3]245% FEB'!B8</f>
        <v>0</v>
      </c>
      <c r="C8" s="25"/>
      <c r="D8" s="24">
        <f>'[4]SUM FEB 2023'!$B$8</f>
        <v>0</v>
      </c>
      <c r="E8" s="25"/>
      <c r="F8" s="24">
        <f>+B8+'[3]SUM JAN 2024'!F8</f>
        <v>0</v>
      </c>
      <c r="G8" s="25"/>
      <c r="H8" s="24">
        <f>'[4]SUM FEB 2023'!$F$8</f>
        <v>0</v>
      </c>
      <c r="I8" s="25"/>
      <c r="J8" s="5"/>
      <c r="R8" s="1"/>
      <c r="S8" s="1"/>
      <c r="T8" s="1"/>
    </row>
    <row r="9" spans="1:20" ht="15.75" x14ac:dyDescent="0.25">
      <c r="A9" s="5"/>
      <c r="B9" s="24" t="s">
        <v>26</v>
      </c>
      <c r="C9" s="25">
        <f>B7+B8</f>
        <v>14755756</v>
      </c>
      <c r="D9" s="24" t="s">
        <v>26</v>
      </c>
      <c r="E9" s="25">
        <f>'[4]SUM FEB 2023'!$C$9</f>
        <v>17040618</v>
      </c>
      <c r="F9" s="24" t="s">
        <v>26</v>
      </c>
      <c r="G9" s="25">
        <f>F7+F8</f>
        <v>28864182</v>
      </c>
      <c r="H9" s="24" t="s">
        <v>26</v>
      </c>
      <c r="I9" s="25">
        <f>H7+H8</f>
        <v>34709540</v>
      </c>
      <c r="J9" s="5"/>
      <c r="R9" s="1"/>
      <c r="S9" s="1"/>
      <c r="T9" s="1"/>
    </row>
    <row r="10" spans="1:20" ht="15.75" x14ac:dyDescent="0.25">
      <c r="A10" s="5" t="s">
        <v>32</v>
      </c>
      <c r="B10" s="24"/>
      <c r="C10" s="25" t="s">
        <v>26</v>
      </c>
      <c r="D10" s="24"/>
      <c r="E10" s="25" t="s">
        <v>26</v>
      </c>
      <c r="F10" s="24"/>
      <c r="G10" s="25" t="s">
        <v>26</v>
      </c>
      <c r="H10" s="24"/>
      <c r="I10" s="25" t="s">
        <v>26</v>
      </c>
      <c r="J10" s="5"/>
      <c r="R10" s="1"/>
      <c r="S10" s="1"/>
      <c r="T10" s="1"/>
    </row>
    <row r="11" spans="1:20" ht="15.75" x14ac:dyDescent="0.25">
      <c r="A11" s="22" t="s">
        <v>33</v>
      </c>
      <c r="B11" s="26"/>
      <c r="C11" s="27">
        <f>C5-C9</f>
        <v>239881338</v>
      </c>
      <c r="D11" s="26"/>
      <c r="E11" s="27">
        <f>E5-E9</f>
        <v>269167414</v>
      </c>
      <c r="F11" s="26" t="s">
        <v>26</v>
      </c>
      <c r="G11" s="27">
        <f>G5-G9</f>
        <v>453172633.18181819</v>
      </c>
      <c r="H11" s="26" t="s">
        <v>26</v>
      </c>
      <c r="I11" s="27">
        <f>I5-I9</f>
        <v>544567971</v>
      </c>
      <c r="J11" s="5"/>
      <c r="R11" s="1"/>
      <c r="S11" s="1"/>
      <c r="T11" s="1"/>
    </row>
    <row r="12" spans="1:20" ht="15.75" x14ac:dyDescent="0.25">
      <c r="A12" s="5" t="s">
        <v>34</v>
      </c>
      <c r="B12" s="24"/>
      <c r="C12" s="25"/>
      <c r="D12" s="24"/>
      <c r="E12" s="25"/>
      <c r="F12" s="24"/>
      <c r="G12" s="25"/>
      <c r="H12" s="24"/>
      <c r="I12" s="25"/>
      <c r="J12" s="5"/>
      <c r="R12" s="1"/>
      <c r="S12" s="1"/>
      <c r="T12" s="1"/>
    </row>
    <row r="13" spans="1:20" ht="15.75" x14ac:dyDescent="0.25">
      <c r="A13" s="5" t="s">
        <v>35</v>
      </c>
      <c r="B13" s="24">
        <f>'[3]9% FEB'!B13+'[3]11% FEB'!B13+'[3]245% FEB'!B13</f>
        <v>120734</v>
      </c>
      <c r="C13" s="25"/>
      <c r="D13" s="24">
        <f>'[4]SUM FEB 2023'!$B$13</f>
        <v>117984</v>
      </c>
      <c r="E13" s="25"/>
      <c r="F13" s="24">
        <f>+B13+'[3]SUM JAN 2024'!F13</f>
        <v>446169</v>
      </c>
      <c r="G13" s="25"/>
      <c r="H13" s="24">
        <f>'[4]SUM FEB 2023'!$F$13</f>
        <v>335287</v>
      </c>
      <c r="I13" s="25"/>
      <c r="J13" s="5"/>
      <c r="R13" s="1"/>
      <c r="S13" s="1"/>
      <c r="T13" s="1"/>
    </row>
    <row r="14" spans="1:20" ht="15.75" x14ac:dyDescent="0.25">
      <c r="A14" s="5" t="s">
        <v>36</v>
      </c>
      <c r="B14" s="24" t="s">
        <v>26</v>
      </c>
      <c r="C14" s="25">
        <f>B13</f>
        <v>120734</v>
      </c>
      <c r="D14" s="24" t="s">
        <v>26</v>
      </c>
      <c r="E14" s="25">
        <f>D13</f>
        <v>117984</v>
      </c>
      <c r="F14" s="24" t="s">
        <v>26</v>
      </c>
      <c r="G14" s="25">
        <f>+F13</f>
        <v>446169</v>
      </c>
      <c r="H14" s="24" t="s">
        <v>26</v>
      </c>
      <c r="I14" s="25">
        <f>H13</f>
        <v>335287</v>
      </c>
      <c r="J14" s="5"/>
      <c r="R14" s="1"/>
      <c r="S14" s="1"/>
      <c r="T14" s="1"/>
    </row>
    <row r="15" spans="1:20" ht="15.75" x14ac:dyDescent="0.25">
      <c r="A15" s="5" t="s">
        <v>37</v>
      </c>
      <c r="B15" s="24">
        <f>'[3]9% FEB'!B15+'[3]11% FEB'!B15+'[3]245% FEB'!B15</f>
        <v>6659704</v>
      </c>
      <c r="C15" s="25"/>
      <c r="D15" s="24">
        <f>'[4]SUM FEB 2023'!$B$15</f>
        <v>7943277</v>
      </c>
      <c r="E15" s="25"/>
      <c r="F15" s="24">
        <f>+B15+'[3]SUM JAN 2024'!F15</f>
        <v>12959346.497811137</v>
      </c>
      <c r="G15" s="25"/>
      <c r="H15" s="24">
        <f>'[4]SUM FEB 2023'!$F$15</f>
        <v>15955697</v>
      </c>
      <c r="I15" s="25"/>
      <c r="J15" s="5"/>
      <c r="R15" s="1"/>
      <c r="S15" s="1"/>
      <c r="T15" s="1"/>
    </row>
    <row r="16" spans="1:20" ht="15.75" x14ac:dyDescent="0.25">
      <c r="A16" s="5"/>
      <c r="B16" s="24"/>
      <c r="C16" s="25">
        <f>C14+B15</f>
        <v>6780438</v>
      </c>
      <c r="D16" s="24"/>
      <c r="E16" s="25">
        <f>E14+D15</f>
        <v>8061261</v>
      </c>
      <c r="F16" s="24"/>
      <c r="G16" s="25">
        <f>G14+F15</f>
        <v>13405515.497811137</v>
      </c>
      <c r="H16" s="24"/>
      <c r="I16" s="25">
        <f>I14+H15</f>
        <v>16290984</v>
      </c>
      <c r="J16" s="5"/>
      <c r="R16" s="1"/>
      <c r="S16" s="1"/>
      <c r="T16" s="1"/>
    </row>
    <row r="17" spans="1:20" ht="15.75" x14ac:dyDescent="0.25">
      <c r="A17" s="22" t="s">
        <v>38</v>
      </c>
      <c r="B17" s="26"/>
      <c r="C17" s="27">
        <f>C11-C16</f>
        <v>233100900</v>
      </c>
      <c r="D17" s="26"/>
      <c r="E17" s="27">
        <f>E11-E16</f>
        <v>261106153</v>
      </c>
      <c r="F17" s="26"/>
      <c r="G17" s="27">
        <f>G11-G16</f>
        <v>439767117.68400705</v>
      </c>
      <c r="H17" s="26"/>
      <c r="I17" s="27">
        <f>I11-I16</f>
        <v>528276987</v>
      </c>
      <c r="J17" s="5"/>
      <c r="R17" s="1"/>
      <c r="S17" s="1"/>
      <c r="T17" s="1"/>
    </row>
    <row r="18" spans="1:20" ht="15.75" x14ac:dyDescent="0.25">
      <c r="A18" s="5" t="s">
        <v>39</v>
      </c>
      <c r="B18" s="24"/>
      <c r="C18" s="25"/>
      <c r="D18" s="24"/>
      <c r="E18" s="25"/>
      <c r="F18" s="24"/>
      <c r="G18" s="25"/>
      <c r="H18" s="24"/>
      <c r="I18" s="25"/>
      <c r="J18" s="5"/>
      <c r="R18" s="1"/>
      <c r="S18" s="1"/>
      <c r="T18" s="1"/>
    </row>
    <row r="19" spans="1:20" ht="15.75" x14ac:dyDescent="0.25">
      <c r="A19" s="5" t="s">
        <v>40</v>
      </c>
      <c r="B19" s="24">
        <f>'[3]9% FEB'!B19+'[3]11% FEB'!B19+'[3]245% FEB'!B19</f>
        <v>69644</v>
      </c>
      <c r="C19" s="25"/>
      <c r="D19" s="24">
        <f>'[4]SUM FEB 2023'!$B$19</f>
        <v>669343</v>
      </c>
      <c r="E19" s="25"/>
      <c r="F19" s="24">
        <f>+B19+'[3]SUM JAN 2024'!F19</f>
        <v>479321.26530612243</v>
      </c>
      <c r="G19" s="25"/>
      <c r="H19" s="24">
        <f>'[4]SUM FEB 2023'!$F$19</f>
        <v>988723</v>
      </c>
      <c r="I19" s="25"/>
      <c r="J19" s="5"/>
      <c r="R19" s="1"/>
      <c r="S19" s="1"/>
      <c r="T19" s="1"/>
    </row>
    <row r="20" spans="1:20" ht="15.75" x14ac:dyDescent="0.25">
      <c r="A20" s="5" t="s">
        <v>41</v>
      </c>
      <c r="B20" s="24">
        <f>'[3]9% FEB'!B20+'[3]11% FEB'!B20+'[3]245% FEB'!B20</f>
        <v>0</v>
      </c>
      <c r="C20" s="25"/>
      <c r="D20" s="24">
        <f>'[4]SUM FEB 2023'!$B$20</f>
        <v>0</v>
      </c>
      <c r="E20" s="25"/>
      <c r="F20" s="24">
        <f>+B20+'[3]SUM JAN 2024'!F20</f>
        <v>0</v>
      </c>
      <c r="G20" s="25"/>
      <c r="H20" s="24">
        <f>'[4]SUM FEB 2023'!$F$20</f>
        <v>0</v>
      </c>
      <c r="I20" s="25"/>
      <c r="J20" s="5"/>
      <c r="R20" s="1"/>
      <c r="S20" s="1"/>
      <c r="T20" s="1"/>
    </row>
    <row r="21" spans="1:20" ht="15.75" x14ac:dyDescent="0.25">
      <c r="A21" s="5" t="s">
        <v>42</v>
      </c>
      <c r="B21" s="24">
        <f>'[3]9% FEB'!B21+'[3]11% FEB'!B21+'[3]245% FEB'!B21</f>
        <v>0</v>
      </c>
      <c r="C21" s="25"/>
      <c r="D21" s="24">
        <f>'[4]SUM FEB 2023'!$B$21</f>
        <v>0</v>
      </c>
      <c r="E21" s="25"/>
      <c r="F21" s="24">
        <f>+B21+'[3]SUM JAN 2024'!F21</f>
        <v>1066.5714285714287</v>
      </c>
      <c r="G21" s="25"/>
      <c r="H21" s="24">
        <f>'[4]SUM FEB 2023'!$F$21</f>
        <v>0</v>
      </c>
      <c r="I21" s="25"/>
      <c r="J21" s="5"/>
      <c r="R21" s="1"/>
      <c r="S21" s="1"/>
      <c r="T21" s="1"/>
    </row>
    <row r="22" spans="1:20" ht="15.75" x14ac:dyDescent="0.25">
      <c r="A22" s="5" t="s">
        <v>43</v>
      </c>
      <c r="B22" s="24">
        <f>'[3]9% FEB'!B22+'[3]11% FEB'!B22+'[3]245% FEB'!B22</f>
        <v>16022</v>
      </c>
      <c r="C22" s="25"/>
      <c r="D22" s="24">
        <f>'[4]SUM FEB 2023'!$B$22</f>
        <v>112342</v>
      </c>
      <c r="E22" s="25"/>
      <c r="F22" s="24">
        <f>+B22+'[3]SUM JAN 2024'!F22</f>
        <v>129345.5306122449</v>
      </c>
      <c r="G22" s="25"/>
      <c r="H22" s="24">
        <f>'[4]SUM FEB 2023'!$F$22</f>
        <v>156346</v>
      </c>
      <c r="I22" s="25"/>
      <c r="J22" s="5"/>
      <c r="R22" s="1"/>
      <c r="S22" s="1"/>
      <c r="T22" s="1"/>
    </row>
    <row r="23" spans="1:20" ht="15.75" x14ac:dyDescent="0.25">
      <c r="A23" s="5" t="s">
        <v>44</v>
      </c>
      <c r="B23" s="24">
        <f>'[3]9% FEB'!B23+'[3]11% FEB'!B23+'[3]245% FEB'!B23</f>
        <v>2898</v>
      </c>
      <c r="C23" s="25"/>
      <c r="D23" s="24">
        <f>'[4]SUM FEB 2023'!$B$23</f>
        <v>208003</v>
      </c>
      <c r="E23" s="25"/>
      <c r="F23" s="24">
        <f>+B23+'[3]SUM JAN 2024'!F23</f>
        <v>261337.38775510204</v>
      </c>
      <c r="G23" s="25"/>
      <c r="H23" s="24">
        <f>'[4]SUM FEB 2023'!$F$23</f>
        <v>474955</v>
      </c>
      <c r="I23" s="25"/>
      <c r="R23" s="73"/>
      <c r="S23" s="73"/>
      <c r="T23" s="1"/>
    </row>
    <row r="24" spans="1:20" ht="15.75" x14ac:dyDescent="0.25">
      <c r="A24" s="5" t="s">
        <v>45</v>
      </c>
      <c r="B24" s="24">
        <f>'[3]9% FEB'!B24+'[3]11% FEB'!B24+'[3]245% FEB'!B24</f>
        <v>607266</v>
      </c>
      <c r="C24" s="25"/>
      <c r="D24" s="24">
        <f>'[4]SUM FEB 2023'!$B$24</f>
        <v>398587</v>
      </c>
      <c r="E24" s="25"/>
      <c r="F24" s="24">
        <f>+B24+'[3]SUM JAN 2024'!F24</f>
        <v>641098.24489795917</v>
      </c>
      <c r="G24" s="25"/>
      <c r="H24" s="24">
        <f>'[4]SUM FEB 2023'!$F$24</f>
        <v>1338208</v>
      </c>
      <c r="I24" s="25"/>
      <c r="J24" s="5"/>
      <c r="R24" s="1"/>
      <c r="S24" s="1"/>
      <c r="T24" s="1"/>
    </row>
    <row r="25" spans="1:20" x14ac:dyDescent="0.25">
      <c r="A25" s="5" t="s">
        <v>46</v>
      </c>
      <c r="B25" s="24">
        <f>'[3]9% FEB'!B25+'[3]11% FEB'!B25+'[3]245% FEB'!B25</f>
        <v>1124</v>
      </c>
      <c r="C25" s="25"/>
      <c r="D25" s="24">
        <f>'[4]SUM FEB 2023'!$B$25</f>
        <v>163173</v>
      </c>
      <c r="E25" s="25"/>
      <c r="F25" s="24">
        <f>+B25+'[3]SUM JAN 2024'!F25</f>
        <v>161430.12244897959</v>
      </c>
      <c r="G25" s="25"/>
      <c r="H25" s="24">
        <f>'[4]SUM FEB 2023'!$F$25</f>
        <v>474337</v>
      </c>
      <c r="I25" s="25"/>
      <c r="J25" s="5"/>
    </row>
    <row r="26" spans="1:20" x14ac:dyDescent="0.25">
      <c r="A26" s="5" t="s">
        <v>47</v>
      </c>
      <c r="B26" s="24">
        <v>4908</v>
      </c>
      <c r="C26" s="25"/>
      <c r="D26" s="24">
        <f>'[4]SUM FEB 2023'!$B$26</f>
        <v>6185</v>
      </c>
      <c r="E26" s="25"/>
      <c r="F26" s="24">
        <f>+B26+'[3]SUM JAN 2024'!F26</f>
        <v>6868.2</v>
      </c>
      <c r="G26" s="25"/>
      <c r="H26" s="24">
        <f>'[4]SUM FEB 2023'!$F$26</f>
        <v>23622</v>
      </c>
      <c r="I26" s="25"/>
      <c r="J26" s="5"/>
    </row>
    <row r="27" spans="1:20" x14ac:dyDescent="0.25">
      <c r="A27" s="5"/>
      <c r="B27" s="24"/>
      <c r="C27" s="25"/>
      <c r="D27" s="24"/>
      <c r="E27" s="25"/>
      <c r="F27" s="24"/>
      <c r="G27" s="25"/>
      <c r="H27" s="24"/>
      <c r="I27" s="25"/>
      <c r="J27" s="5"/>
      <c r="K27" s="5"/>
      <c r="L27" s="5"/>
      <c r="M27" s="5"/>
      <c r="N27" s="5"/>
      <c r="O27" s="5"/>
      <c r="P27" s="5"/>
      <c r="Q27" s="5"/>
    </row>
    <row r="28" spans="1:20" x14ac:dyDescent="0.25">
      <c r="A28" s="5" t="s">
        <v>48</v>
      </c>
      <c r="B28" s="24"/>
      <c r="C28" s="25">
        <f>B19+B20+B21+B22+B23+B24+B25+B26</f>
        <v>701862</v>
      </c>
      <c r="D28" s="24"/>
      <c r="E28" s="25">
        <f>D19+D20+D21+D22+D23+D24+D25+D26</f>
        <v>1557633</v>
      </c>
      <c r="F28" s="24"/>
      <c r="G28" s="25">
        <f>F19+F20+F21+F22+F23+F24+F25+F26</f>
        <v>1680467.3224489796</v>
      </c>
      <c r="H28" s="24"/>
      <c r="I28" s="25">
        <f>H19+H20+H21+H22+H23+H24+H25+H26</f>
        <v>3456191</v>
      </c>
      <c r="J28" s="5"/>
      <c r="K28" s="5"/>
      <c r="L28" s="5"/>
      <c r="M28" s="5"/>
      <c r="N28" s="5"/>
      <c r="O28" s="5"/>
      <c r="P28" s="5"/>
      <c r="Q28" s="5"/>
    </row>
    <row r="29" spans="1:20" x14ac:dyDescent="0.25">
      <c r="A29" s="5"/>
      <c r="B29" s="24"/>
      <c r="C29" s="25" t="s">
        <v>26</v>
      </c>
      <c r="D29" s="24"/>
      <c r="E29" s="25" t="s">
        <v>26</v>
      </c>
      <c r="F29" s="24"/>
      <c r="G29" s="25" t="s">
        <v>26</v>
      </c>
      <c r="H29" s="24"/>
      <c r="I29" s="25" t="s">
        <v>26</v>
      </c>
      <c r="J29" s="5"/>
      <c r="K29" s="5"/>
      <c r="L29" s="5"/>
      <c r="M29" s="5"/>
      <c r="N29" s="5"/>
      <c r="O29" s="5"/>
      <c r="P29" s="5"/>
      <c r="Q29" s="5"/>
    </row>
    <row r="30" spans="1:20" ht="15.75" thickBot="1" x14ac:dyDescent="0.3">
      <c r="A30" s="22" t="s">
        <v>49</v>
      </c>
      <c r="B30" s="26"/>
      <c r="C30" s="27">
        <f>C17-C28</f>
        <v>232399038</v>
      </c>
      <c r="D30" s="26"/>
      <c r="E30" s="27">
        <f>E17-E28</f>
        <v>259548520</v>
      </c>
      <c r="F30" s="26"/>
      <c r="G30" s="27">
        <f>G17-G28</f>
        <v>438086650.36155808</v>
      </c>
      <c r="H30" s="26"/>
      <c r="I30" s="27">
        <f>I17-I28</f>
        <v>524820796</v>
      </c>
      <c r="J30" s="5"/>
      <c r="K30" s="5"/>
      <c r="L30" s="5"/>
      <c r="M30" s="5"/>
      <c r="N30" s="5"/>
      <c r="O30" s="5"/>
      <c r="P30" s="5"/>
      <c r="Q30" s="5"/>
    </row>
    <row r="31" spans="1:20" ht="15.75" thickTop="1" x14ac:dyDescent="0.25">
      <c r="A31" s="28" t="s">
        <v>26</v>
      </c>
      <c r="B31" s="29" t="s">
        <v>26</v>
      </c>
      <c r="C31" s="30"/>
      <c r="D31" s="29" t="s">
        <v>26</v>
      </c>
      <c r="E31" s="30"/>
      <c r="F31" s="29"/>
      <c r="G31" s="30"/>
      <c r="H31" s="29"/>
      <c r="I31" s="30"/>
      <c r="J31" s="5"/>
      <c r="K31" s="5"/>
      <c r="L31" s="5"/>
      <c r="M31" s="5"/>
      <c r="N31" s="5"/>
      <c r="O31" s="5"/>
      <c r="P31" s="5"/>
      <c r="Q31" s="5"/>
    </row>
    <row r="32" spans="1:20" x14ac:dyDescent="0.25">
      <c r="A32" s="5" t="s">
        <v>50</v>
      </c>
      <c r="B32" s="24"/>
      <c r="C32" s="25">
        <f>'[3]9% FEB'!C32+'[3]11% FEB'!C32+'[3]245% FEB'!C32</f>
        <v>129711990</v>
      </c>
      <c r="D32" s="24"/>
      <c r="E32" s="25">
        <f>'[4]SUM FEB 2023'!$C$32</f>
        <v>120766743</v>
      </c>
      <c r="F32" s="24"/>
      <c r="G32" s="25">
        <f>+C32+'[3]SUM JAN 2024'!G32</f>
        <v>293695010.4670732</v>
      </c>
      <c r="H32" s="24"/>
      <c r="I32" s="25">
        <f>'[4]SUM FEB 2023'!$G$32</f>
        <v>233012191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51</v>
      </c>
      <c r="B33" s="24">
        <f>'[3]9% FEB'!B33+'[3]11% FEB'!B33+'[3]245% FEB'!B33</f>
        <v>6165622</v>
      </c>
      <c r="C33" s="25"/>
      <c r="D33" s="24">
        <f>'[4]SUM FEB 2023'!$B$33</f>
        <v>7743496</v>
      </c>
      <c r="E33" s="25"/>
      <c r="F33" s="24">
        <f>+B33+'[3]SUM JAN 2024'!F33</f>
        <v>10772415</v>
      </c>
      <c r="G33" s="25"/>
      <c r="H33" s="24">
        <f>'[4]SUM FEB 2023'!$F$33</f>
        <v>13842198</v>
      </c>
      <c r="I33" s="2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52</v>
      </c>
      <c r="B34" s="24">
        <v>28730</v>
      </c>
      <c r="C34" s="25"/>
      <c r="D34" s="24">
        <f>'[4]SUM FEB 2023'!$B$34</f>
        <v>30516</v>
      </c>
      <c r="E34" s="25"/>
      <c r="F34" s="24">
        <f>+B34+'[3]SUM JAN 2024'!F34</f>
        <v>114540</v>
      </c>
      <c r="G34" s="25"/>
      <c r="H34" s="24">
        <f>'[4]SUM FEB 2023'!$F$34</f>
        <v>84973</v>
      </c>
      <c r="I34" s="2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53</v>
      </c>
      <c r="B35" s="24">
        <f>'[3]9% FEB'!B35+'[3]11% FEB'!B35+'[3]245% FEB'!B35</f>
        <v>0</v>
      </c>
      <c r="C35" s="25"/>
      <c r="D35" s="24">
        <f>'[4]SUM FEB 2023'!$B$35</f>
        <v>0</v>
      </c>
      <c r="E35" s="25"/>
      <c r="F35" s="24">
        <f>+B35+'[3]SUM JAN 2024'!F35</f>
        <v>0</v>
      </c>
      <c r="G35" s="25"/>
      <c r="H35" s="24">
        <f>'[4]SUM FEB 2023'!$F$35</f>
        <v>0</v>
      </c>
      <c r="I35" s="2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54</v>
      </c>
      <c r="B36" s="24">
        <v>29497489</v>
      </c>
      <c r="C36" s="25"/>
      <c r="D36" s="24">
        <f>'[4]SUM FEB 2023'!$B$36</f>
        <v>21102972</v>
      </c>
      <c r="E36" s="25"/>
      <c r="F36" s="24">
        <f>+B36+'[3]SUM JAN 2024'!F36</f>
        <v>45679105</v>
      </c>
      <c r="G36" s="25"/>
      <c r="H36" s="24">
        <f>'[4]SUM FEB 2023'!$F$36</f>
        <v>38104611</v>
      </c>
      <c r="I36" s="2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36</v>
      </c>
      <c r="B37" s="24"/>
      <c r="C37" s="25">
        <f>B33+B34+B35+B36</f>
        <v>35691841</v>
      </c>
      <c r="D37" s="24"/>
      <c r="E37" s="25">
        <f>D33+D34+D35+D36</f>
        <v>28876984</v>
      </c>
      <c r="F37" s="24"/>
      <c r="G37" s="25">
        <f>F33+F34+F35+F36</f>
        <v>56566060</v>
      </c>
      <c r="H37" s="24"/>
      <c r="I37" s="25">
        <f>H33+H34+H35+H36</f>
        <v>52031782</v>
      </c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55</v>
      </c>
      <c r="B38" s="24">
        <f>'[3]9% FEB'!B38+'[3]11% FEB'!B38+'[3]245% FEB'!B38</f>
        <v>1666284</v>
      </c>
      <c r="C38" s="25"/>
      <c r="D38" s="24">
        <f>'[4]SUM FEB 2023'!$B$38</f>
        <v>1713148</v>
      </c>
      <c r="E38" s="25"/>
      <c r="F38" s="24">
        <f>+B38+'[3]SUM JAN 2024'!F38</f>
        <v>4385115.1776483338</v>
      </c>
      <c r="G38" s="25"/>
      <c r="H38" s="24">
        <f>'[4]SUM FEB 2023'!$F$38</f>
        <v>3389782</v>
      </c>
      <c r="I38" s="2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24" t="s">
        <v>26</v>
      </c>
      <c r="C39" s="25"/>
      <c r="D39" s="24" t="s">
        <v>26</v>
      </c>
      <c r="E39" s="25"/>
      <c r="F39" s="24" t="s">
        <v>26</v>
      </c>
      <c r="G39" s="25"/>
      <c r="H39" s="24" t="s">
        <v>26</v>
      </c>
      <c r="I39" s="2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22" t="s">
        <v>56</v>
      </c>
      <c r="B40" s="26"/>
      <c r="C40" s="27">
        <f>SUM((C32)-(C37+B38))</f>
        <v>92353865</v>
      </c>
      <c r="D40" s="26"/>
      <c r="E40" s="27">
        <f>SUM((E32)-(E37+D38))</f>
        <v>90176611</v>
      </c>
      <c r="F40" s="26"/>
      <c r="G40" s="27">
        <f>SUM((G32)-(G37+F38))</f>
        <v>232743835.28942487</v>
      </c>
      <c r="H40" s="26"/>
      <c r="I40" s="27">
        <f>SUM((I32)-(I37+H38))</f>
        <v>177590627</v>
      </c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57</v>
      </c>
      <c r="B41" s="24">
        <f>'[3]9% FEB'!B41+'[3]11% FEB'!B41+'[3]245% FEB'!B41</f>
        <v>2349335</v>
      </c>
      <c r="C41" s="25"/>
      <c r="D41" s="24">
        <f>'[4]SUM FEB 2023'!$B$41</f>
        <v>1200541</v>
      </c>
      <c r="E41" s="25"/>
      <c r="F41" s="24">
        <f>+B41+'[3]SUM JAN 2024'!F41</f>
        <v>3535328.5714285714</v>
      </c>
      <c r="G41" s="25"/>
      <c r="H41" s="24">
        <f>'[4]SUM FEB 2023'!$F$41</f>
        <v>4031278</v>
      </c>
      <c r="I41" s="2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86</v>
      </c>
      <c r="B42" s="24">
        <f>'[3]9% FEB'!B42+'[3]11% FEB'!B42+'[3]245% FEB'!B42</f>
        <v>76</v>
      </c>
      <c r="C42" s="25"/>
      <c r="D42" s="24">
        <f>'[4]SUM FEB 2023'!$B$42</f>
        <v>6230</v>
      </c>
      <c r="E42" s="25"/>
      <c r="F42" s="24">
        <f>+B42+'[3]SUM JAN 2024'!F42</f>
        <v>551</v>
      </c>
      <c r="G42" s="25"/>
      <c r="H42" s="24">
        <f>'[4]SUM FEB 2023'!$F$42</f>
        <v>7113</v>
      </c>
      <c r="I42" s="2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58</v>
      </c>
      <c r="B43" s="24">
        <f>'[3]9% FEB'!B43+'[3]11% FEB'!B43+'[3]245% FEB'!B43</f>
        <v>0</v>
      </c>
      <c r="C43" s="25"/>
      <c r="D43" s="24">
        <f>'[4]SUM FEB 2023'!$B$43</f>
        <v>818</v>
      </c>
      <c r="E43" s="25"/>
      <c r="F43" s="24">
        <f>+B43+'[3]SUM JAN 2024'!F43</f>
        <v>3408.3265306122448</v>
      </c>
      <c r="G43" s="25"/>
      <c r="H43" s="24">
        <f>'[4]SUM FEB 2023'!$F$43</f>
        <v>2457</v>
      </c>
      <c r="I43" s="2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24" t="s">
        <v>26</v>
      </c>
      <c r="C44" s="25"/>
      <c r="D44" s="24" t="s">
        <v>26</v>
      </c>
      <c r="E44" s="25"/>
      <c r="F44" s="24" t="s">
        <v>26</v>
      </c>
      <c r="G44" s="25"/>
      <c r="H44" s="24" t="s">
        <v>26</v>
      </c>
      <c r="I44" s="2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48</v>
      </c>
      <c r="B45" s="24">
        <f>B41+B42+B43</f>
        <v>2349411</v>
      </c>
      <c r="C45" s="25"/>
      <c r="D45" s="24">
        <f>D41+D42+D43</f>
        <v>1207589</v>
      </c>
      <c r="E45" s="25"/>
      <c r="F45" s="24">
        <f>F41+F42+F43</f>
        <v>3539287.8979591834</v>
      </c>
      <c r="G45" s="25"/>
      <c r="H45" s="24">
        <f>H41+H42+H43</f>
        <v>4040848</v>
      </c>
      <c r="I45" s="25"/>
      <c r="J45" s="5"/>
      <c r="K45" s="5"/>
      <c r="L45" s="5"/>
      <c r="M45" s="5"/>
      <c r="N45" s="5"/>
      <c r="O45" s="5"/>
      <c r="P45" s="5"/>
      <c r="Q45" s="5"/>
    </row>
    <row r="46" spans="1:17" ht="15.75" thickBot="1" x14ac:dyDescent="0.3">
      <c r="A46" s="22" t="s">
        <v>59</v>
      </c>
      <c r="B46" s="26"/>
      <c r="C46" s="27">
        <f>C40-B45</f>
        <v>90004454</v>
      </c>
      <c r="D46" s="26"/>
      <c r="E46" s="27">
        <f>E40-D45</f>
        <v>88969022</v>
      </c>
      <c r="F46" s="26"/>
      <c r="G46" s="27">
        <f>G40-F45</f>
        <v>229204547.39146569</v>
      </c>
      <c r="H46" s="26"/>
      <c r="I46" s="27">
        <f>I40-H45</f>
        <v>173549779</v>
      </c>
      <c r="J46" s="5"/>
      <c r="K46" s="5"/>
      <c r="L46" s="5"/>
      <c r="M46" s="5"/>
      <c r="N46" s="5"/>
      <c r="O46" s="5"/>
      <c r="P46" s="5"/>
      <c r="Q46" s="5"/>
    </row>
    <row r="47" spans="1:17" ht="15.75" thickTop="1" x14ac:dyDescent="0.25">
      <c r="A47" s="31"/>
      <c r="B47" s="29"/>
      <c r="C47" s="30"/>
      <c r="D47" s="29"/>
      <c r="E47" s="30"/>
      <c r="F47" s="29"/>
      <c r="G47" s="30"/>
      <c r="H47" s="29"/>
      <c r="I47" s="30"/>
      <c r="J47" s="5"/>
      <c r="K47" s="5"/>
      <c r="L47" s="5"/>
      <c r="M47" s="5"/>
      <c r="N47" s="5"/>
      <c r="O47" s="5"/>
      <c r="P47" s="5"/>
      <c r="Q47" s="5"/>
    </row>
    <row r="48" spans="1:17" ht="15.75" thickBot="1" x14ac:dyDescent="0.3">
      <c r="A48" s="22" t="s">
        <v>60</v>
      </c>
      <c r="B48" s="26"/>
      <c r="C48" s="27">
        <f>C30+C46</f>
        <v>322403492</v>
      </c>
      <c r="D48" s="26"/>
      <c r="E48" s="27">
        <f>E30+E46</f>
        <v>348517542</v>
      </c>
      <c r="F48" s="26"/>
      <c r="G48" s="27">
        <f>G30+G46</f>
        <v>667291197.75302374</v>
      </c>
      <c r="H48" s="26"/>
      <c r="I48" s="27">
        <f>I30+I46</f>
        <v>698370575</v>
      </c>
      <c r="J48" s="5"/>
      <c r="K48" s="5"/>
      <c r="L48" s="5"/>
      <c r="M48" s="5"/>
      <c r="N48" s="5"/>
      <c r="O48" s="5"/>
      <c r="P48" s="5"/>
      <c r="Q48" s="5"/>
    </row>
    <row r="49" spans="1:17" ht="15.75" thickTop="1" x14ac:dyDescent="0.25">
      <c r="A49" s="31"/>
      <c r="B49" s="29"/>
      <c r="C49" s="30"/>
      <c r="D49" s="29"/>
      <c r="E49" s="30"/>
      <c r="F49" s="29"/>
      <c r="G49" s="30"/>
      <c r="H49" s="29"/>
      <c r="I49" s="30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61</v>
      </c>
      <c r="B50" s="24"/>
      <c r="C50" s="25">
        <f>'[3]9% FEB'!C50+'[3]11% FEB'!C50+'[3]245% FEB'!C50</f>
        <v>238367</v>
      </c>
      <c r="D50" s="24"/>
      <c r="E50" s="25">
        <f>'[4]SUM FEB 2023'!$C$50</f>
        <v>272547</v>
      </c>
      <c r="F50" s="24"/>
      <c r="G50" s="25">
        <f>+C50+'[3]SUM JAN 2024'!G50</f>
        <v>345889.69387755101</v>
      </c>
      <c r="H50" s="24"/>
      <c r="I50" s="25">
        <f>'[4]SUM FEB 2023'!$G$50</f>
        <v>362989</v>
      </c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62</v>
      </c>
      <c r="B51" s="24"/>
      <c r="C51" s="25">
        <f>'[3]9% FEB'!C51+'[3]11% FEB'!C51+'[3]245% FEB'!C51</f>
        <v>-18891221</v>
      </c>
      <c r="D51" s="24"/>
      <c r="E51" s="25">
        <f>'[4]SUM FEB 2023'!$C$51</f>
        <v>-2739257</v>
      </c>
      <c r="F51" s="24"/>
      <c r="G51" s="25">
        <f>+C51+'[3]SUM JAN 2024'!G51</f>
        <v>-21033616.387755103</v>
      </c>
      <c r="H51" s="24"/>
      <c r="I51" s="25">
        <f>'[4]SUM FEB 2023'!$G$51</f>
        <v>-2739257</v>
      </c>
      <c r="J51" s="5"/>
      <c r="K51" s="5"/>
      <c r="L51" s="5"/>
      <c r="M51" s="5"/>
      <c r="N51" s="5"/>
      <c r="O51" s="5"/>
      <c r="P51" s="5"/>
      <c r="Q51" s="5"/>
    </row>
    <row r="52" spans="1:17" ht="15.75" thickBot="1" x14ac:dyDescent="0.3">
      <c r="A52" s="18" t="s">
        <v>63</v>
      </c>
      <c r="B52" s="26"/>
      <c r="C52" s="27">
        <f>C50+C51</f>
        <v>-18652854</v>
      </c>
      <c r="D52" s="26"/>
      <c r="E52" s="27">
        <f>E50+E51</f>
        <v>-2466710</v>
      </c>
      <c r="F52" s="26"/>
      <c r="G52" s="27">
        <f>G50+G51</f>
        <v>-20687726.693877552</v>
      </c>
      <c r="H52" s="26"/>
      <c r="I52" s="27">
        <f>I50+I51</f>
        <v>-2376268</v>
      </c>
      <c r="J52" s="5"/>
      <c r="K52" s="5"/>
      <c r="L52" s="5"/>
      <c r="M52" s="5"/>
      <c r="N52" s="5"/>
      <c r="O52" s="5"/>
      <c r="P52" s="5"/>
      <c r="Q52" s="5"/>
    </row>
    <row r="53" spans="1:17" ht="15.75" thickTop="1" x14ac:dyDescent="0.25">
      <c r="A53" s="31"/>
      <c r="B53" s="29"/>
      <c r="C53" s="30"/>
      <c r="D53" s="29"/>
      <c r="E53" s="30"/>
      <c r="F53" s="29"/>
      <c r="G53" s="30"/>
      <c r="H53" s="29"/>
      <c r="I53" s="30"/>
      <c r="J53" s="5"/>
      <c r="K53" s="5"/>
      <c r="L53" s="5"/>
      <c r="M53" s="5"/>
      <c r="N53" s="5"/>
      <c r="O53" s="5"/>
      <c r="P53" s="5"/>
      <c r="Q53" s="5"/>
    </row>
    <row r="54" spans="1:17" ht="15.75" thickBot="1" x14ac:dyDescent="0.3">
      <c r="A54" s="22" t="s">
        <v>64</v>
      </c>
      <c r="B54" s="26"/>
      <c r="C54" s="27">
        <f>C48+C52</f>
        <v>303750638</v>
      </c>
      <c r="D54" s="26"/>
      <c r="E54" s="27">
        <f>E48+E52</f>
        <v>346050832</v>
      </c>
      <c r="F54" s="26"/>
      <c r="G54" s="27">
        <f>G48+G52</f>
        <v>646603471.05914617</v>
      </c>
      <c r="H54" s="26"/>
      <c r="I54" s="27">
        <f>I48+I52</f>
        <v>695994307</v>
      </c>
      <c r="J54" s="5"/>
      <c r="K54" s="5"/>
      <c r="L54" s="5"/>
      <c r="M54" s="5"/>
      <c r="N54" s="5"/>
      <c r="O54" s="5"/>
      <c r="P54" s="5"/>
      <c r="Q54" s="5"/>
    </row>
    <row r="55" spans="1:17" ht="15.75" thickTop="1" x14ac:dyDescent="0.25">
      <c r="A55" s="31"/>
      <c r="B55" s="29"/>
      <c r="C55" s="30"/>
      <c r="D55" s="29"/>
      <c r="E55" s="30"/>
      <c r="F55" s="29"/>
      <c r="G55" s="30"/>
      <c r="H55" s="29"/>
      <c r="I55" s="30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65</v>
      </c>
      <c r="B56" s="24"/>
      <c r="C56" s="25">
        <f>'[3]9% FEB'!C56+'[3]11% FEB'!C56+'[3]245% FEB'!C56</f>
        <v>115389</v>
      </c>
      <c r="D56" s="24"/>
      <c r="E56" s="25">
        <f>'[4]SUM FEB 2023'!$C$56</f>
        <v>0</v>
      </c>
      <c r="F56" s="24"/>
      <c r="G56" s="25">
        <f>+C56+'[3]SUM JAN 2024'!G56</f>
        <v>279656</v>
      </c>
      <c r="H56" s="24"/>
      <c r="I56" s="25">
        <f>'[4]SUM FEB 2023'!$G$56</f>
        <v>0</v>
      </c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66</v>
      </c>
      <c r="B57" s="24"/>
      <c r="C57" s="25">
        <f>'[3]9% FEB'!C57+'[3]11% FEB'!C57+'[3]245% FEB'!C57</f>
        <v>-14364</v>
      </c>
      <c r="D57" s="24"/>
      <c r="E57" s="25">
        <f>'[4]SUM FEB 2023'!$C$57</f>
        <v>0</v>
      </c>
      <c r="F57" s="24"/>
      <c r="G57" s="25">
        <f>+C57+'[3]SUM JAN 2024'!G57</f>
        <v>-14364</v>
      </c>
      <c r="H57" s="24"/>
      <c r="I57" s="25">
        <f>'[4]SUM FEB 2023'!$G$57</f>
        <v>0</v>
      </c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32" t="s">
        <v>67</v>
      </c>
      <c r="B58" s="33"/>
      <c r="C58" s="34">
        <f>C56+C57</f>
        <v>101025</v>
      </c>
      <c r="D58" s="33"/>
      <c r="E58" s="34">
        <f>E56+E57</f>
        <v>0</v>
      </c>
      <c r="F58" s="33"/>
      <c r="G58" s="34">
        <f>G56+G57</f>
        <v>265292</v>
      </c>
      <c r="H58" s="33"/>
      <c r="I58" s="34">
        <f>I56+I57</f>
        <v>0</v>
      </c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3" t="s">
        <v>87</v>
      </c>
      <c r="B60" s="3"/>
      <c r="C60" s="3"/>
      <c r="D60" s="3"/>
      <c r="E60" s="3"/>
      <c r="F60" s="3"/>
      <c r="G60" s="3"/>
      <c r="H60" s="3"/>
      <c r="I60" s="3"/>
      <c r="J60" s="8"/>
      <c r="K60" s="8"/>
      <c r="L60" s="8"/>
      <c r="M60" s="8"/>
      <c r="N60" s="8"/>
      <c r="O60" s="8"/>
      <c r="P60" s="8"/>
      <c r="Q60" s="8"/>
    </row>
    <row r="61" spans="1:1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workbookViewId="0"/>
  </sheetViews>
  <sheetFormatPr defaultRowHeight="15" x14ac:dyDescent="0.25"/>
  <cols>
    <col min="2" max="8" width="18.7109375" customWidth="1"/>
  </cols>
  <sheetData>
    <row r="1" spans="1:8" x14ac:dyDescent="0.25">
      <c r="B1" s="3" t="s">
        <v>0</v>
      </c>
      <c r="C1" s="3"/>
      <c r="D1" s="3"/>
      <c r="E1" s="3"/>
      <c r="F1" s="3"/>
      <c r="G1" s="3"/>
      <c r="H1" s="3"/>
    </row>
    <row r="2" spans="1:8" x14ac:dyDescent="0.25">
      <c r="B2" s="3" t="s">
        <v>1</v>
      </c>
      <c r="C2" s="4"/>
      <c r="D2" s="3"/>
      <c r="E2" s="3"/>
      <c r="F2" s="3"/>
      <c r="G2" s="3"/>
      <c r="H2" s="3"/>
    </row>
    <row r="3" spans="1:8" x14ac:dyDescent="0.25">
      <c r="B3" s="6"/>
      <c r="C3" s="6"/>
      <c r="D3" s="6"/>
      <c r="E3" s="6"/>
      <c r="F3" s="6"/>
      <c r="G3" s="6"/>
      <c r="H3" s="6"/>
    </row>
    <row r="4" spans="1:8" x14ac:dyDescent="0.25">
      <c r="A4" s="5"/>
      <c r="B4" s="5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x14ac:dyDescent="0.25">
      <c r="A5" s="5"/>
      <c r="B5" s="5"/>
      <c r="C5" s="8"/>
      <c r="D5" s="8"/>
      <c r="E5" s="8"/>
      <c r="F5" s="8"/>
      <c r="G5" s="7" t="s">
        <v>8</v>
      </c>
      <c r="H5" s="7" t="s">
        <v>9</v>
      </c>
    </row>
    <row r="6" spans="1:8" x14ac:dyDescent="0.25">
      <c r="A6" s="5"/>
      <c r="B6" s="5"/>
      <c r="C6" s="8"/>
      <c r="D6" s="8"/>
      <c r="E6" s="8"/>
      <c r="F6" s="8"/>
      <c r="G6" s="7"/>
      <c r="H6" s="7" t="s">
        <v>10</v>
      </c>
    </row>
    <row r="7" spans="1:8" x14ac:dyDescent="0.25">
      <c r="A7" s="5"/>
      <c r="B7" s="9" t="s">
        <v>11</v>
      </c>
      <c r="C7" s="18">
        <v>344773630</v>
      </c>
      <c r="D7" s="18">
        <v>379259129</v>
      </c>
      <c r="E7" s="10">
        <v>349943475</v>
      </c>
      <c r="F7" s="18">
        <f>+'[3]SUM JAN 2024'!C54</f>
        <v>342852833.05914617</v>
      </c>
      <c r="G7" s="11">
        <f>SUM((F7-E7)/(E7))</f>
        <v>-2.026224932713443E-2</v>
      </c>
      <c r="H7" s="11">
        <f>SUM((F7-E7)/(E7))</f>
        <v>-2.026224932713443E-2</v>
      </c>
    </row>
    <row r="8" spans="1:8" x14ac:dyDescent="0.25">
      <c r="A8" s="5"/>
      <c r="B8" s="5" t="s">
        <v>12</v>
      </c>
      <c r="C8" s="79">
        <v>300865282</v>
      </c>
      <c r="D8" s="79">
        <v>309564323</v>
      </c>
      <c r="E8" s="12">
        <v>346050832</v>
      </c>
      <c r="F8" s="19">
        <f>'Feb 2024 Gallons Summary'!C54</f>
        <v>303750638</v>
      </c>
      <c r="G8" s="13">
        <f>SUM((F8-E8)/(E8))</f>
        <v>-0.12223693772249043</v>
      </c>
      <c r="H8" s="13">
        <f>SUM((F7+F8)-(E7+E8))/(E7+E8)</f>
        <v>-7.0964425203055334E-2</v>
      </c>
    </row>
    <row r="9" spans="1:8" x14ac:dyDescent="0.25">
      <c r="A9" s="5"/>
      <c r="B9" s="9" t="s">
        <v>13</v>
      </c>
      <c r="C9" s="18">
        <v>286592359</v>
      </c>
      <c r="D9" s="18">
        <v>283563536</v>
      </c>
      <c r="E9" s="10">
        <v>326378222</v>
      </c>
      <c r="F9" s="17"/>
      <c r="G9" s="11" t="s">
        <v>26</v>
      </c>
      <c r="H9" s="11" t="s">
        <v>26</v>
      </c>
    </row>
    <row r="10" spans="1:8" ht="15.75" x14ac:dyDescent="0.25">
      <c r="A10" s="5"/>
      <c r="B10" s="5" t="s">
        <v>14</v>
      </c>
      <c r="C10" s="20">
        <v>352566493</v>
      </c>
      <c r="D10" s="20">
        <v>381227368</v>
      </c>
      <c r="E10" s="12">
        <v>322908107</v>
      </c>
      <c r="F10" s="20"/>
      <c r="G10" s="13" t="s">
        <v>26</v>
      </c>
      <c r="H10" s="13" t="s">
        <v>26</v>
      </c>
    </row>
    <row r="11" spans="1:8" x14ac:dyDescent="0.25">
      <c r="A11" s="5"/>
      <c r="B11" s="9" t="s">
        <v>15</v>
      </c>
      <c r="C11" s="18">
        <v>345115523</v>
      </c>
      <c r="D11" s="18">
        <v>336023357</v>
      </c>
      <c r="E11" s="10">
        <v>337619933</v>
      </c>
      <c r="F11" s="17"/>
      <c r="G11" s="11" t="s">
        <v>26</v>
      </c>
      <c r="H11" s="11" t="s">
        <v>26</v>
      </c>
    </row>
    <row r="12" spans="1:8" ht="15.75" x14ac:dyDescent="0.25">
      <c r="A12" s="5"/>
      <c r="B12" s="1" t="s">
        <v>16</v>
      </c>
      <c r="C12" s="80">
        <v>371066040</v>
      </c>
      <c r="D12" s="80">
        <v>356247415</v>
      </c>
      <c r="E12" s="12">
        <v>372244211</v>
      </c>
    </row>
    <row r="13" spans="1:8" x14ac:dyDescent="0.25">
      <c r="A13" s="5"/>
      <c r="B13" s="9" t="s">
        <v>17</v>
      </c>
      <c r="C13" s="18">
        <v>376953404</v>
      </c>
      <c r="D13" s="18">
        <v>365471903</v>
      </c>
      <c r="E13" s="10">
        <v>370903677</v>
      </c>
      <c r="F13" s="17"/>
      <c r="G13" s="11" t="s">
        <v>26</v>
      </c>
      <c r="H13" s="11" t="s">
        <v>26</v>
      </c>
    </row>
    <row r="14" spans="1:8" ht="15.75" x14ac:dyDescent="0.25">
      <c r="A14" s="5"/>
      <c r="B14" s="5" t="s">
        <v>18</v>
      </c>
      <c r="C14" s="20">
        <v>348668176</v>
      </c>
      <c r="D14" s="20">
        <v>323372345</v>
      </c>
      <c r="E14" s="12">
        <v>339737598</v>
      </c>
      <c r="F14" s="8"/>
      <c r="G14" s="13" t="s">
        <v>26</v>
      </c>
      <c r="H14" s="13" t="s">
        <v>26</v>
      </c>
    </row>
    <row r="15" spans="1:8" x14ac:dyDescent="0.25">
      <c r="A15" s="5"/>
      <c r="B15" s="9" t="s">
        <v>19</v>
      </c>
      <c r="C15" s="18">
        <v>365104722</v>
      </c>
      <c r="D15" s="18">
        <v>381451071</v>
      </c>
      <c r="E15" s="10">
        <v>370487128</v>
      </c>
      <c r="F15" s="17"/>
      <c r="G15" s="11" t="s">
        <v>26</v>
      </c>
      <c r="H15" s="11" t="s">
        <v>26</v>
      </c>
    </row>
    <row r="16" spans="1:8" x14ac:dyDescent="0.25">
      <c r="A16" s="5"/>
      <c r="B16" s="5" t="s">
        <v>20</v>
      </c>
      <c r="C16" s="79">
        <v>384348041</v>
      </c>
      <c r="D16" s="79">
        <v>355076308</v>
      </c>
      <c r="E16" s="14">
        <v>348272899</v>
      </c>
      <c r="F16" s="19"/>
      <c r="G16" s="19" t="s">
        <v>26</v>
      </c>
      <c r="H16" s="19" t="s">
        <v>26</v>
      </c>
    </row>
    <row r="17" spans="1:8" x14ac:dyDescent="0.25">
      <c r="A17" s="5"/>
      <c r="B17" s="9" t="s">
        <v>21</v>
      </c>
      <c r="C17" s="18">
        <v>335301457</v>
      </c>
      <c r="D17" s="18">
        <v>340587528</v>
      </c>
      <c r="E17" s="10">
        <v>343892856</v>
      </c>
      <c r="F17" s="17"/>
      <c r="G17" s="11" t="s">
        <v>26</v>
      </c>
      <c r="H17" s="11" t="s">
        <v>26</v>
      </c>
    </row>
    <row r="18" spans="1:8" x14ac:dyDescent="0.25">
      <c r="A18" s="5"/>
      <c r="B18" s="5" t="s">
        <v>22</v>
      </c>
      <c r="C18" s="79">
        <v>345208017</v>
      </c>
      <c r="D18" s="79">
        <v>358449848</v>
      </c>
      <c r="E18" s="14">
        <v>348057892</v>
      </c>
      <c r="F18" s="19"/>
      <c r="G18" s="19" t="s">
        <v>26</v>
      </c>
      <c r="H18" s="19" t="s">
        <v>26</v>
      </c>
    </row>
    <row r="19" spans="1:8" ht="18" x14ac:dyDescent="0.25">
      <c r="A19" s="5"/>
      <c r="B19" s="5"/>
      <c r="C19" s="81"/>
      <c r="D19" s="81"/>
      <c r="E19" s="15"/>
      <c r="F19" s="5"/>
      <c r="G19" s="5"/>
      <c r="H19" s="5"/>
    </row>
    <row r="20" spans="1:8" ht="18" x14ac:dyDescent="0.25">
      <c r="A20" s="5"/>
      <c r="C20" s="1"/>
      <c r="D20" s="1"/>
      <c r="E20" s="15"/>
    </row>
    <row r="21" spans="1:8" x14ac:dyDescent="0.25">
      <c r="A21" s="5"/>
      <c r="B21" s="9" t="s">
        <v>23</v>
      </c>
      <c r="C21" s="17">
        <f>SUM(C7:C20)</f>
        <v>4156563144</v>
      </c>
      <c r="D21" s="17">
        <f>SUM(D7:D20)</f>
        <v>4170294131</v>
      </c>
      <c r="E21" s="17">
        <f>SUM(E7:E20)</f>
        <v>4176496830</v>
      </c>
      <c r="F21" s="17">
        <f>SUM(F7:F20)</f>
        <v>646603471.05914617</v>
      </c>
      <c r="G21" s="11"/>
      <c r="H21" s="11"/>
    </row>
    <row r="22" spans="1:8" x14ac:dyDescent="0.25">
      <c r="A22" s="5"/>
      <c r="B22" s="2"/>
      <c r="C22" s="16"/>
      <c r="D22" s="16"/>
      <c r="E22" s="16"/>
      <c r="F22" s="16"/>
      <c r="G22" s="16"/>
      <c r="H22" s="16"/>
    </row>
    <row r="23" spans="1:8" x14ac:dyDescent="0.25">
      <c r="A23" s="5"/>
      <c r="B23" s="82" t="str">
        <f>'Feb 2024 Gallons Summary'!A60</f>
        <v>ABOVE FIGURES COMPILED FROM MOTOR FUEL LICENSEE RECORDS OF THE MISSOURI DEPARTMENT OF REVENUE, TAXATION DIVISION, BY GERALD ROBINETT, MARCH 21, 2024.</v>
      </c>
      <c r="C23" s="3"/>
      <c r="D23" s="3"/>
      <c r="E23" s="3"/>
      <c r="F23" s="3"/>
      <c r="G23" s="3"/>
      <c r="H23" s="3"/>
    </row>
    <row r="24" spans="1:8" x14ac:dyDescent="0.25"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2024 Collections Summary</vt:lpstr>
      <vt:lpstr>Feb 2024 Gallons Summary</vt:lpstr>
      <vt:lpstr>Feb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dcterms:created xsi:type="dcterms:W3CDTF">2024-02-26T22:44:01Z</dcterms:created>
  <dcterms:modified xsi:type="dcterms:W3CDTF">2024-05-02T13:40:32Z</dcterms:modified>
</cp:coreProperties>
</file>