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41116494-3BA4-4245-A71B-75117B11E682}" xr6:coauthVersionLast="47" xr6:coauthVersionMax="47" xr10:uidLastSave="{00000000-0000-0000-0000-000000000000}"/>
  <bookViews>
    <workbookView xWindow="-120" yWindow="-120" windowWidth="29040" windowHeight="15840" xr2:uid="{DD8B6685-F534-4B7E-9252-F2BF3EF36B36}"/>
  </bookViews>
  <sheets>
    <sheet name="Feb 2025 Collections Summary" sheetId="1" r:id="rId1"/>
    <sheet name="Feb 2025 Gallons Summary" sheetId="2" r:id="rId2"/>
    <sheet name="Feb 2025 G &amp; D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G57" i="2"/>
  <c r="E57" i="2"/>
  <c r="C57" i="2"/>
  <c r="I56" i="2"/>
  <c r="I58" i="2" s="1"/>
  <c r="E56" i="2"/>
  <c r="E58" i="2" s="1"/>
  <c r="C56" i="2"/>
  <c r="C58" i="2" s="1"/>
  <c r="I51" i="2"/>
  <c r="E51" i="2"/>
  <c r="C51" i="2"/>
  <c r="C52" i="2" s="1"/>
  <c r="I50" i="2"/>
  <c r="I52" i="2" s="1"/>
  <c r="G50" i="2"/>
  <c r="E50" i="2"/>
  <c r="E52" i="2" s="1"/>
  <c r="C50" i="2"/>
  <c r="H43" i="2"/>
  <c r="F43" i="2"/>
  <c r="D43" i="2"/>
  <c r="B43" i="2"/>
  <c r="H42" i="2"/>
  <c r="D42" i="2"/>
  <c r="B42" i="2"/>
  <c r="F42" i="2" s="1"/>
  <c r="H41" i="2"/>
  <c r="H45" i="2" s="1"/>
  <c r="F41" i="2"/>
  <c r="F45" i="2" s="1"/>
  <c r="D41" i="2"/>
  <c r="D45" i="2" s="1"/>
  <c r="B41" i="2"/>
  <c r="B45" i="2" s="1"/>
  <c r="H38" i="2"/>
  <c r="D38" i="2"/>
  <c r="B38" i="2"/>
  <c r="F38" i="2" s="1"/>
  <c r="H36" i="2"/>
  <c r="F36" i="2"/>
  <c r="D36" i="2"/>
  <c r="B36" i="2"/>
  <c r="H35" i="2"/>
  <c r="D35" i="2"/>
  <c r="B35" i="2"/>
  <c r="F35" i="2" s="1"/>
  <c r="H34" i="2"/>
  <c r="F34" i="2"/>
  <c r="D34" i="2"/>
  <c r="B34" i="2"/>
  <c r="H33" i="2"/>
  <c r="I37" i="2" s="1"/>
  <c r="F33" i="2"/>
  <c r="G37" i="2" s="1"/>
  <c r="D33" i="2"/>
  <c r="E37" i="2" s="1"/>
  <c r="B33" i="2"/>
  <c r="C37" i="2" s="1"/>
  <c r="I32" i="2"/>
  <c r="E32" i="2"/>
  <c r="C32" i="2"/>
  <c r="C40" i="2" s="1"/>
  <c r="C46" i="2" s="1"/>
  <c r="H26" i="2"/>
  <c r="D26" i="2"/>
  <c r="B26" i="2"/>
  <c r="F26" i="2" s="1"/>
  <c r="H25" i="2"/>
  <c r="F25" i="2"/>
  <c r="D25" i="2"/>
  <c r="B25" i="2"/>
  <c r="H24" i="2"/>
  <c r="F24" i="2"/>
  <c r="D24" i="2"/>
  <c r="B24" i="2"/>
  <c r="H23" i="2"/>
  <c r="D23" i="2"/>
  <c r="B23" i="2"/>
  <c r="F23" i="2" s="1"/>
  <c r="H22" i="2"/>
  <c r="F22" i="2"/>
  <c r="D22" i="2"/>
  <c r="B22" i="2"/>
  <c r="H21" i="2"/>
  <c r="F21" i="2"/>
  <c r="D21" i="2"/>
  <c r="B21" i="2"/>
  <c r="H20" i="2"/>
  <c r="D20" i="2"/>
  <c r="B20" i="2"/>
  <c r="F20" i="2" s="1"/>
  <c r="H19" i="2"/>
  <c r="I28" i="2" s="1"/>
  <c r="F19" i="2"/>
  <c r="D19" i="2"/>
  <c r="E28" i="2" s="1"/>
  <c r="B19" i="2"/>
  <c r="C28" i="2" s="1"/>
  <c r="H15" i="2"/>
  <c r="F15" i="2"/>
  <c r="D15" i="2"/>
  <c r="B15" i="2"/>
  <c r="H13" i="2"/>
  <c r="I14" i="2" s="1"/>
  <c r="I16" i="2" s="1"/>
  <c r="D13" i="2"/>
  <c r="E14" i="2" s="1"/>
  <c r="E16" i="2" s="1"/>
  <c r="B13" i="2"/>
  <c r="C14" i="2" s="1"/>
  <c r="C16" i="2" s="1"/>
  <c r="E9" i="2"/>
  <c r="H8" i="2"/>
  <c r="D8" i="2"/>
  <c r="B8" i="2"/>
  <c r="C9" i="2" s="1"/>
  <c r="H7" i="2"/>
  <c r="I9" i="2" s="1"/>
  <c r="F7" i="2"/>
  <c r="D7" i="2"/>
  <c r="B7" i="2"/>
  <c r="I5" i="2"/>
  <c r="G5" i="2"/>
  <c r="E5" i="2"/>
  <c r="E11" i="2" s="1"/>
  <c r="E17" i="2" s="1"/>
  <c r="E30" i="2" s="1"/>
  <c r="C5" i="2"/>
  <c r="C11" i="2" s="1"/>
  <c r="C17" i="2" s="1"/>
  <c r="C30" i="2" s="1"/>
  <c r="E35" i="1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6" i="1"/>
  <c r="E24" i="1"/>
  <c r="C24" i="1"/>
  <c r="B24" i="1"/>
  <c r="D24" i="1" s="1"/>
  <c r="E23" i="1"/>
  <c r="C23" i="1"/>
  <c r="B23" i="1"/>
  <c r="D23" i="1" s="1"/>
  <c r="E21" i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C13" i="1"/>
  <c r="C19" i="1" s="1"/>
  <c r="B13" i="1"/>
  <c r="B19" i="1" s="1"/>
  <c r="E8" i="1"/>
  <c r="C8" i="1"/>
  <c r="B8" i="1"/>
  <c r="D8" i="1" s="1"/>
  <c r="E7" i="1"/>
  <c r="C7" i="1"/>
  <c r="C11" i="1" s="1"/>
  <c r="B7" i="1"/>
  <c r="D7" i="1" s="1"/>
  <c r="C48" i="2" l="1"/>
  <c r="C54" i="2" s="1"/>
  <c r="E40" i="2"/>
  <c r="E46" i="2" s="1"/>
  <c r="E48" i="2" s="1"/>
  <c r="E54" i="2" s="1"/>
  <c r="G28" i="2"/>
  <c r="I40" i="2"/>
  <c r="I46" i="2" s="1"/>
  <c r="I11" i="2"/>
  <c r="I17" i="2" s="1"/>
  <c r="I30" i="2" s="1"/>
  <c r="G32" i="2"/>
  <c r="G40" i="2" s="1"/>
  <c r="G46" i="2" s="1"/>
  <c r="G51" i="2"/>
  <c r="G52" i="2" s="1"/>
  <c r="G56" i="2"/>
  <c r="G58" i="2" s="1"/>
  <c r="F8" i="2"/>
  <c r="G9" i="2" s="1"/>
  <c r="G11" i="2" s="1"/>
  <c r="G17" i="2" s="1"/>
  <c r="G30" i="2" s="1"/>
  <c r="G48" i="2" s="1"/>
  <c r="G54" i="2" s="1"/>
  <c r="F13" i="2"/>
  <c r="G14" i="2" s="1"/>
  <c r="G16" i="2" s="1"/>
  <c r="E19" i="1"/>
  <c r="E11" i="1"/>
  <c r="C21" i="1"/>
  <c r="C26" i="1" s="1"/>
  <c r="C35" i="1" s="1"/>
  <c r="D13" i="1"/>
  <c r="D19" i="1" s="1"/>
  <c r="B11" i="1"/>
  <c r="I48" i="2" l="1"/>
  <c r="I54" i="2" s="1"/>
  <c r="D11" i="1"/>
  <c r="B21" i="1"/>
  <c r="B26" i="1" l="1"/>
  <c r="D21" i="1"/>
  <c r="D26" i="1" l="1"/>
  <c r="B35" i="1"/>
  <c r="D35" i="1" s="1"/>
</calcChain>
</file>

<file path=xl/sharedStrings.xml><?xml version="1.0" encoding="utf-8"?>
<sst xmlns="http://schemas.openxmlformats.org/spreadsheetml/2006/main" count="146" uniqueCount="87">
  <si>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</si>
  <si>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</si>
  <si>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</si>
  <si>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</si>
  <si>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</si>
  <si>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</si>
  <si>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</si>
  <si>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</si>
  <si>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</si>
  <si>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</si>
  <si>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</si>
  <si>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</si>
  <si>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</si>
  <si>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</si>
  <si>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</si>
  <si>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</si>
  <si>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</si>
  <si>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</si>
  <si>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</si>
  <si>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</si>
  <si>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</si>
  <si>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</si>
  <si>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</si>
  <si>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</si>
  <si>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</si>
  <si>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</si>
  <si>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</si>
  <si>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</si>
  <si>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</si>
  <si>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</si>
  <si>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</si>
  <si>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</si>
  <si>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</si>
  <si>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</si>
  <si>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</si>
  <si>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</si>
  <si>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</si>
  <si>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</si>
  <si>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</si>
  <si>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</si>
  <si>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</si>
  <si>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</si>
  <si>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</si>
  <si>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</si>
  <si>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</si>
  <si>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</si>
  <si>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</si>
  <si>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</si>
  <si>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</si>
  <si>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</si>
  <si>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</si>
  <si>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</si>
  <si>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</si>
  <si>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</si>
  <si>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</si>
  <si>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</si>
  <si>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</si>
  <si>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</si>
  <si>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</si>
  <si>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</si>
  <si>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</si>
  <si>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</si>
  <si>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</si>
  <si>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</si>
  <si>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</si>
  <si>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</si>
  <si>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</si>
  <si>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</si>
  <si>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</si>
  <si>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</si>
  <si>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</si>
  <si>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REFUNDS(HWY)-GASOLINE</t>
  </si>
  <si>
    <t>REFUNDS(HWY)-SPECIAL FUEL</t>
  </si>
  <si>
    <t>NET AVIATION TAXED</t>
  </si>
  <si>
    <t>YEAR TO DATE 2025</t>
  </si>
  <si>
    <t>REFUNDS -SPECIAL FUEL</t>
  </si>
  <si>
    <t xml:space="preserve">   RETAIL</t>
  </si>
  <si>
    <t>GROSS S/F FUEL (DIESEL) RECEIVED</t>
  </si>
  <si>
    <t xml:space="preserve">  S/F ALLOWANCE 2%</t>
  </si>
  <si>
    <t>GALLONS 2025</t>
  </si>
  <si>
    <t xml:space="preserve"> INCREASE 2025</t>
  </si>
  <si>
    <t xml:space="preserve"> OVER 2024 (%)</t>
  </si>
  <si>
    <t xml:space="preserve"> 25 OVER 24 (%)</t>
  </si>
  <si>
    <t>FEBRUARY 2025</t>
  </si>
  <si>
    <t>FEBRUARY 2024</t>
  </si>
  <si>
    <t>ABOVE FIGURES COMPILED FROM MOTOR FUEL LICENSEE RECORDS OF THE MISSOURI DEPARTMENT OF REVENUE, TAXATION DIVISION, BY ISABELLA LITTLE, MARCH 28, 2025.</t>
  </si>
  <si>
    <t xml:space="preserve">  S/F (DIESEL) HWY REFUNDS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</si>
</sst>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8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0" fontId="4" fillId="0" borderId="0" xfId="0" applyFont="1"/>
    <xf numFmtId="8" fontId="8" fillId="2" borderId="18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0" fontId="8" fillId="0" borderId="17" xfId="0" applyFont="1" applyBorder="1"/>
    <xf numFmtId="8" fontId="8" fillId="2" borderId="18" xfId="0" applyNumberFormat="1" applyFont="1" applyFill="1" applyBorder="1" applyAlignment="1">
      <alignment horizontal="left" vertical="center"/>
    </xf>
    <xf numFmtId="0" fontId="0" fillId="0" borderId="19" xfId="0" applyBorder="1"/>
    <xf numFmtId="0" fontId="1" fillId="0" borderId="19" xfId="0" applyFont="1" applyBorder="1"/>
    <xf numFmtId="0" fontId="12" fillId="0" borderId="0" xfId="0" applyFont="1" applyAlignment="1">
      <alignment horizontal="centerContinuous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JAN%20-%20MAR.xls" TargetMode="External"/><Relationship Id="rId1" Type="http://schemas.openxmlformats.org/officeDocument/2006/relationships/externalLinkPath" Target="file:///\\DRFILE02\shared\Tax\BTS\fuelbond\Excel\2025%20Highway%20Reports\HWYCOL%20JAN%20-%2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COL%20JAN%20-%20MA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3%20Highway%20Reports\HWYCOL%20JAN%20-%20MA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Floyd%20FY2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RFILE02\shared\Tax\BTS\fuelbond\Excel\2025%20Highway%20Reports\HWYGAL01.xls" TargetMode="External"/><Relationship Id="rId1" Type="http://schemas.openxmlformats.org/officeDocument/2006/relationships/externalLinkPath" Target="file:///\\DRFILE02\shared\Tax\BTS\fuelbond\Excel\2025%20Highway%20Reports\HWYGAL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GAL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 % JAN"/>
      <sheetName val="27% JAN"/>
      <sheetName val="17% JAN"/>
      <sheetName val="SUM JAN 2025"/>
      <sheetName val="9 % FEB"/>
      <sheetName val="27% FEB"/>
      <sheetName val="17% FEB"/>
      <sheetName val="SUM FEB 2025"/>
      <sheetName val="9% MAR"/>
      <sheetName val="27% MAR"/>
      <sheetName val="17% MAR"/>
      <sheetName val="SUM MAR 2025"/>
    </sheetNames>
    <sheetDataSet>
      <sheetData sheetId="0"/>
      <sheetData sheetId="1"/>
      <sheetData sheetId="2"/>
      <sheetData sheetId="3">
        <row r="7">
          <cell r="D7">
            <v>75359914.049999997</v>
          </cell>
        </row>
        <row r="8">
          <cell r="D8">
            <v>20499070.48</v>
          </cell>
        </row>
        <row r="11">
          <cell r="D11">
            <v>95858984.530000001</v>
          </cell>
          <cell r="E11">
            <v>84922226.770000011</v>
          </cell>
        </row>
        <row r="13">
          <cell r="D13">
            <v>-470423.55</v>
          </cell>
        </row>
        <row r="14">
          <cell r="D14">
            <v>-1582.35</v>
          </cell>
        </row>
        <row r="15">
          <cell r="D15">
            <v>-688127.45</v>
          </cell>
        </row>
        <row r="16">
          <cell r="D16">
            <v>-21.55</v>
          </cell>
        </row>
        <row r="17">
          <cell r="D17">
            <v>-332.5</v>
          </cell>
        </row>
        <row r="21">
          <cell r="D21">
            <v>94698497.129999995</v>
          </cell>
        </row>
        <row r="23">
          <cell r="D23">
            <v>14188.11</v>
          </cell>
        </row>
        <row r="24">
          <cell r="D24">
            <v>-197068.59</v>
          </cell>
        </row>
        <row r="26">
          <cell r="D26">
            <v>94515616.649999991</v>
          </cell>
        </row>
        <row r="29">
          <cell r="D29">
            <v>14659</v>
          </cell>
        </row>
        <row r="30">
          <cell r="D30">
            <v>0</v>
          </cell>
        </row>
        <row r="32">
          <cell r="D32">
            <v>1467477</v>
          </cell>
        </row>
        <row r="35">
          <cell r="D35">
            <v>95997752.649999991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17866</v>
          </cell>
        </row>
        <row r="30">
          <cell r="B30">
            <v>0</v>
          </cell>
        </row>
      </sheetData>
      <sheetData sheetId="5">
        <row r="7">
          <cell r="B7">
            <v>63641486.609999999</v>
          </cell>
        </row>
        <row r="8">
          <cell r="B8">
            <v>23856956.889999997</v>
          </cell>
        </row>
        <row r="13">
          <cell r="B13">
            <v>-1111201.69</v>
          </cell>
        </row>
        <row r="14">
          <cell r="B14">
            <v>-5476.57</v>
          </cell>
        </row>
        <row r="15">
          <cell r="B15">
            <v>-688756.74</v>
          </cell>
        </row>
        <row r="16">
          <cell r="B16">
            <v>-887.87</v>
          </cell>
        </row>
        <row r="17">
          <cell r="B17">
            <v>-507.57</v>
          </cell>
        </row>
        <row r="23">
          <cell r="B23">
            <v>54219.579999999994</v>
          </cell>
        </row>
        <row r="24">
          <cell r="B24">
            <v>-4663396.91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33217</v>
          </cell>
        </row>
        <row r="8">
          <cell r="B8">
            <v>24306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 % JAN"/>
      <sheetName val="245% JAN"/>
      <sheetName val="11% JAN"/>
      <sheetName val="SUM JAN 2024"/>
      <sheetName val="9 % FEB"/>
      <sheetName val="245% FEB"/>
      <sheetName val="11% FEB"/>
      <sheetName val="SUM FEB 2024"/>
      <sheetName val="9% MAR"/>
      <sheetName val="245% MAR"/>
      <sheetName val="11% MAR"/>
      <sheetName val="SUM MAR 2024"/>
      <sheetName val="SUM FEB 2023"/>
      <sheetName val="SUM JAN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57021825.689999998</v>
          </cell>
          <cell r="D7">
            <v>107584555.83</v>
          </cell>
        </row>
        <row r="8">
          <cell r="B8">
            <v>22586949.75</v>
          </cell>
          <cell r="D8">
            <v>56946446.380000003</v>
          </cell>
        </row>
        <row r="13">
          <cell r="B13">
            <v>-170753.64</v>
          </cell>
          <cell r="D13">
            <v>-410031.69500000001</v>
          </cell>
        </row>
        <row r="14">
          <cell r="B14">
            <v>-245.4</v>
          </cell>
          <cell r="D14">
            <v>-343.41</v>
          </cell>
        </row>
        <row r="15">
          <cell r="B15">
            <v>-575587.18999999994</v>
          </cell>
          <cell r="D15">
            <v>-866155.61999999988</v>
          </cell>
        </row>
        <row r="16">
          <cell r="B16">
            <v>-3.8</v>
          </cell>
          <cell r="D16">
            <v>-27.55</v>
          </cell>
        </row>
        <row r="17">
          <cell r="B17">
            <v>0</v>
          </cell>
          <cell r="D17">
            <v>-835.04</v>
          </cell>
        </row>
        <row r="23">
          <cell r="B23">
            <v>58399.97</v>
          </cell>
          <cell r="D23">
            <v>84743.03</v>
          </cell>
        </row>
        <row r="24">
          <cell r="B24">
            <v>-4628349.12</v>
          </cell>
          <cell r="D24">
            <v>-5153235.99</v>
          </cell>
        </row>
        <row r="29">
          <cell r="B29">
            <v>10375</v>
          </cell>
          <cell r="D29">
            <v>25142</v>
          </cell>
        </row>
        <row r="30">
          <cell r="B30">
            <v>-1292.74</v>
          </cell>
          <cell r="D30">
            <v>-1292.74</v>
          </cell>
        </row>
        <row r="32">
          <cell r="B32">
            <v>694477.36</v>
          </cell>
          <cell r="D32">
            <v>1586913.96</v>
          </cell>
        </row>
        <row r="35">
          <cell r="D35">
            <v>159795879.155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 % JAN"/>
      <sheetName val="22% JAN"/>
      <sheetName val="11% JAN"/>
      <sheetName val="SUM JAN 2023"/>
      <sheetName val="9 % FEB"/>
      <sheetName val="22% FEB"/>
      <sheetName val="11% FEB"/>
      <sheetName val="SUM FEB 2023"/>
      <sheetName val="9% MAR"/>
      <sheetName val="22% MAR"/>
      <sheetName val="11% MAR"/>
      <sheetName val="SUM MAR 2023"/>
      <sheetName val="SUM JAN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D21">
            <v>153399552.05000001</v>
          </cell>
        </row>
        <row r="26">
          <cell r="D26">
            <v>152876773.01999998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2024"/>
      <sheetName val="August 2024"/>
      <sheetName val="September 2024"/>
      <sheetName val="October 2024"/>
      <sheetName val="November 2024"/>
      <sheetName val="December 2024"/>
      <sheetName val="January 2025"/>
      <sheetName val="February 2025"/>
      <sheetName val="March 2025"/>
      <sheetName val="April 2025"/>
      <sheetName val="May 2025"/>
      <sheetName val="Jun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7">
          <cell r="I47">
            <v>2635</v>
          </cell>
          <cell r="J47">
            <v>169898.16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AN"/>
      <sheetName val="27% JAN"/>
      <sheetName val="17% JAN"/>
      <sheetName val="SUM JAN 2025"/>
      <sheetName val="9% FEB"/>
      <sheetName val="27% FEB"/>
      <sheetName val="17% FEB"/>
      <sheetName val="SUM FEB 2025"/>
      <sheetName val="9% MAR"/>
      <sheetName val="27% MAR"/>
      <sheetName val="17% MAR"/>
      <sheetName val="SUM MAR 2025"/>
    </sheetNames>
    <sheetDataSet>
      <sheetData sheetId="0"/>
      <sheetData sheetId="1"/>
      <sheetData sheetId="2"/>
      <sheetData sheetId="3">
        <row r="5">
          <cell r="G5">
            <v>306315197</v>
          </cell>
        </row>
        <row r="7">
          <cell r="F7">
            <v>18398675</v>
          </cell>
        </row>
        <row r="8">
          <cell r="F8">
            <v>0</v>
          </cell>
        </row>
        <row r="13">
          <cell r="F13">
            <v>133226</v>
          </cell>
        </row>
        <row r="15">
          <cell r="F15">
            <v>8372032</v>
          </cell>
        </row>
        <row r="19">
          <cell r="F19">
            <v>323575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46283</v>
          </cell>
        </row>
        <row r="23">
          <cell r="F23">
            <v>469776</v>
          </cell>
        </row>
        <row r="24">
          <cell r="F24">
            <v>433415</v>
          </cell>
        </row>
        <row r="25">
          <cell r="F25">
            <v>469261</v>
          </cell>
        </row>
        <row r="26">
          <cell r="F26">
            <v>21098</v>
          </cell>
        </row>
        <row r="32">
          <cell r="G32">
            <v>101056555</v>
          </cell>
        </row>
        <row r="33">
          <cell r="F33">
            <v>5858078</v>
          </cell>
        </row>
        <row r="34">
          <cell r="F34">
            <v>31270</v>
          </cell>
        </row>
        <row r="35">
          <cell r="F35">
            <v>0</v>
          </cell>
        </row>
        <row r="36">
          <cell r="F36">
            <v>17661232</v>
          </cell>
        </row>
        <row r="38">
          <cell r="F38">
            <v>1450868</v>
          </cell>
        </row>
        <row r="41">
          <cell r="F41">
            <v>2548620</v>
          </cell>
        </row>
        <row r="42">
          <cell r="F42">
            <v>287</v>
          </cell>
        </row>
        <row r="43">
          <cell r="F43">
            <v>1231</v>
          </cell>
        </row>
        <row r="50">
          <cell r="G50">
            <v>52549</v>
          </cell>
        </row>
        <row r="51">
          <cell r="G51">
            <v>-729884</v>
          </cell>
        </row>
        <row r="56">
          <cell r="G56">
            <v>163211</v>
          </cell>
        </row>
        <row r="57">
          <cell r="G57">
            <v>0</v>
          </cell>
        </row>
      </sheetData>
      <sheetData sheetId="4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198644</v>
          </cell>
        </row>
        <row r="57">
          <cell r="C57">
            <v>0</v>
          </cell>
        </row>
      </sheetData>
      <sheetData sheetId="5">
        <row r="5">
          <cell r="C5">
            <v>257991942</v>
          </cell>
        </row>
        <row r="7">
          <cell r="B7">
            <v>15036241</v>
          </cell>
        </row>
        <row r="8">
          <cell r="B8">
            <v>0</v>
          </cell>
        </row>
        <row r="13">
          <cell r="B13">
            <v>109289</v>
          </cell>
        </row>
        <row r="15">
          <cell r="B15">
            <v>6917324</v>
          </cell>
        </row>
        <row r="19">
          <cell r="B19">
            <v>172659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115523</v>
          </cell>
        </row>
        <row r="23">
          <cell r="B23">
            <v>68483</v>
          </cell>
        </row>
        <row r="24">
          <cell r="B24">
            <v>3664254</v>
          </cell>
        </row>
        <row r="25">
          <cell r="B25">
            <v>94643</v>
          </cell>
        </row>
        <row r="26">
          <cell r="B26">
            <v>73021</v>
          </cell>
        </row>
        <row r="32">
          <cell r="C32">
            <v>110648211</v>
          </cell>
        </row>
        <row r="33">
          <cell r="B33">
            <v>6235528</v>
          </cell>
        </row>
        <row r="34">
          <cell r="B34">
            <v>25822</v>
          </cell>
        </row>
        <row r="35">
          <cell r="B35">
            <v>0</v>
          </cell>
        </row>
        <row r="36">
          <cell r="B36">
            <v>14212163</v>
          </cell>
        </row>
        <row r="38">
          <cell r="B38">
            <v>1720414</v>
          </cell>
        </row>
        <row r="41">
          <cell r="B41">
            <v>2550951</v>
          </cell>
        </row>
        <row r="42">
          <cell r="B42">
            <v>11838</v>
          </cell>
        </row>
        <row r="43">
          <cell r="B43">
            <v>1880</v>
          </cell>
        </row>
        <row r="50">
          <cell r="C50">
            <v>200813</v>
          </cell>
        </row>
        <row r="51">
          <cell r="C51">
            <v>-17271840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6">
        <row r="5">
          <cell r="C5">
            <v>195394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142976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AN"/>
      <sheetName val="245% JAN"/>
      <sheetName val="11% JAN"/>
      <sheetName val="SUM JAN 2024"/>
      <sheetName val="9% FEB"/>
      <sheetName val="245% FEB"/>
      <sheetName val="11% FEB"/>
      <sheetName val="SUM FEB 2024"/>
      <sheetName val="9% MAR"/>
      <sheetName val="245% MAR"/>
      <sheetName val="11% MAR"/>
      <sheetName val="SUM MAR 2024"/>
      <sheetName val="SUM JAN 202"/>
      <sheetName val="SUM FEB 2023"/>
      <sheetName val="SUM MAR 2023"/>
    </sheetNames>
    <sheetDataSet>
      <sheetData sheetId="0"/>
      <sheetData sheetId="1"/>
      <sheetData sheetId="2"/>
      <sheetData sheetId="3">
        <row r="5">
          <cell r="C5">
            <v>227399721.18181819</v>
          </cell>
        </row>
      </sheetData>
      <sheetData sheetId="4"/>
      <sheetData sheetId="5"/>
      <sheetData sheetId="6"/>
      <sheetData sheetId="7">
        <row r="5">
          <cell r="C5">
            <v>254637094</v>
          </cell>
          <cell r="G5">
            <v>482036815.18181819</v>
          </cell>
        </row>
        <row r="7">
          <cell r="B7">
            <v>14755756</v>
          </cell>
          <cell r="F7">
            <v>28864182</v>
          </cell>
        </row>
        <row r="8">
          <cell r="B8">
            <v>0</v>
          </cell>
          <cell r="F8">
            <v>0</v>
          </cell>
        </row>
        <row r="9">
          <cell r="C9">
            <v>14755756</v>
          </cell>
        </row>
        <row r="13">
          <cell r="B13">
            <v>120734</v>
          </cell>
          <cell r="F13">
            <v>446169</v>
          </cell>
        </row>
        <row r="15">
          <cell r="B15">
            <v>6659704</v>
          </cell>
          <cell r="F15">
            <v>12959346.497811137</v>
          </cell>
        </row>
        <row r="19">
          <cell r="B19">
            <v>69644</v>
          </cell>
          <cell r="F19">
            <v>479321.26530612243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1066.5714285714287</v>
          </cell>
        </row>
        <row r="22">
          <cell r="B22">
            <v>16022</v>
          </cell>
          <cell r="F22">
            <v>129345.5306122449</v>
          </cell>
        </row>
        <row r="23">
          <cell r="B23">
            <v>2898</v>
          </cell>
          <cell r="F23">
            <v>261337.38775510204</v>
          </cell>
        </row>
        <row r="24">
          <cell r="B24">
            <v>607266</v>
          </cell>
          <cell r="F24">
            <v>641098.24489795917</v>
          </cell>
        </row>
        <row r="25">
          <cell r="B25">
            <v>1124</v>
          </cell>
          <cell r="F25">
            <v>161430.12244897959</v>
          </cell>
        </row>
        <row r="26">
          <cell r="B26">
            <v>4908</v>
          </cell>
          <cell r="F26">
            <v>6868.2</v>
          </cell>
        </row>
        <row r="32">
          <cell r="C32">
            <v>129711990</v>
          </cell>
          <cell r="G32">
            <v>293695010.4670732</v>
          </cell>
        </row>
        <row r="33">
          <cell r="B33">
            <v>6165622</v>
          </cell>
          <cell r="F33">
            <v>10772415</v>
          </cell>
        </row>
        <row r="34">
          <cell r="B34">
            <v>28730</v>
          </cell>
          <cell r="F34">
            <v>114540</v>
          </cell>
        </row>
        <row r="35">
          <cell r="B35">
            <v>0</v>
          </cell>
          <cell r="F35">
            <v>0</v>
          </cell>
        </row>
        <row r="36">
          <cell r="B36">
            <v>29497489</v>
          </cell>
          <cell r="F36">
            <v>45679105</v>
          </cell>
        </row>
        <row r="38">
          <cell r="B38">
            <v>1666284</v>
          </cell>
          <cell r="F38">
            <v>4385115.1776483338</v>
          </cell>
        </row>
        <row r="41">
          <cell r="B41">
            <v>2349335</v>
          </cell>
          <cell r="F41">
            <v>3535328.5714285714</v>
          </cell>
        </row>
        <row r="42">
          <cell r="B42">
            <v>76</v>
          </cell>
          <cell r="F42">
            <v>551</v>
          </cell>
        </row>
        <row r="43">
          <cell r="B43">
            <v>0</v>
          </cell>
          <cell r="F43">
            <v>3408.3265306122448</v>
          </cell>
        </row>
        <row r="50">
          <cell r="C50">
            <v>238367</v>
          </cell>
          <cell r="G50">
            <v>345889.69387755101</v>
          </cell>
        </row>
        <row r="51">
          <cell r="C51">
            <v>-18891221</v>
          </cell>
          <cell r="G51">
            <v>-21033616.387755103</v>
          </cell>
        </row>
        <row r="56">
          <cell r="C56">
            <v>115389</v>
          </cell>
          <cell r="G56">
            <v>279656</v>
          </cell>
        </row>
        <row r="57">
          <cell r="C57">
            <v>-14364</v>
          </cell>
          <cell r="G57">
            <v>-14364</v>
          </cell>
        </row>
      </sheetData>
      <sheetData sheetId="8"/>
      <sheetData sheetId="9"/>
      <sheetData sheetId="10"/>
      <sheetData sheetId="11">
        <row r="5">
          <cell r="C5">
            <v>252173913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abSelected="1" zoomScale="85" zoomScaleNormal="85" workbookViewId="0"/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20" t="s">
        <v>0</v>
      </c>
      <c r="B1" s="19"/>
      <c r="C1" s="19"/>
      <c r="D1" s="21"/>
      <c r="E1" s="15"/>
    </row>
    <row r="2" spans="1:6" ht="15.75" x14ac:dyDescent="0.25">
      <c r="A2" s="20" t="s">
        <v>59</v>
      </c>
      <c r="B2" s="19"/>
      <c r="C2" s="19"/>
      <c r="D2" s="21"/>
      <c r="E2" s="15"/>
      <c r="F2" s="15"/>
    </row>
    <row r="3" spans="1:6" ht="15.75" x14ac:dyDescent="0.25">
      <c r="A3" s="22" t="s">
        <v>20</v>
      </c>
      <c r="B3" s="22"/>
      <c r="C3" s="22"/>
      <c r="D3" s="22"/>
      <c r="E3" s="23"/>
    </row>
    <row r="4" spans="1:6" ht="15.75" x14ac:dyDescent="0.25">
      <c r="A4" s="23"/>
      <c r="B4" s="22"/>
      <c r="C4" s="22"/>
      <c r="D4" s="22"/>
      <c r="E4" s="23"/>
    </row>
    <row r="5" spans="1:6" s="16" customFormat="1" ht="15.75" x14ac:dyDescent="0.25">
      <c r="A5" s="24"/>
      <c r="B5" s="25" t="s">
        <v>83</v>
      </c>
      <c r="C5" s="25" t="s">
        <v>84</v>
      </c>
      <c r="D5" s="25" t="s">
        <v>74</v>
      </c>
      <c r="E5" s="25" t="s">
        <v>23</v>
      </c>
    </row>
    <row r="6" spans="1:6" ht="15.75" x14ac:dyDescent="0.25">
      <c r="A6" s="50"/>
      <c r="B6" s="26"/>
      <c r="C6" s="27"/>
      <c r="D6" s="28"/>
      <c r="E6" s="27"/>
    </row>
    <row r="7" spans="1:6" ht="15.75" x14ac:dyDescent="0.25">
      <c r="A7" s="29" t="s">
        <v>60</v>
      </c>
      <c r="B7" s="30">
        <f>SUM('[1]9 % FEB'!B7+'[1]17% FEB'!B7+'[1]27% FEB'!B7)</f>
        <v>63674703.609999999</v>
      </c>
      <c r="C7" s="31">
        <f>'[2]SUM FEB 2024'!$B$7</f>
        <v>57021825.689999998</v>
      </c>
      <c r="D7" s="31">
        <f>SUM(B7+'[1]SUM JAN 2025'!D7)</f>
        <v>139034617.66</v>
      </c>
      <c r="E7" s="32">
        <f>'[2]SUM FEB 2024'!$D$7</f>
        <v>107584555.83</v>
      </c>
    </row>
    <row r="8" spans="1:6" ht="15.75" x14ac:dyDescent="0.25">
      <c r="A8" s="50" t="s">
        <v>61</v>
      </c>
      <c r="B8" s="67">
        <f>'[1]9 % FEB'!B8+'[1]27% FEB'!B8+'[1]17% FEB'!B8</f>
        <v>23881262.889999997</v>
      </c>
      <c r="C8" s="36">
        <f>'[2]SUM FEB 2024'!$B$8</f>
        <v>22586949.75</v>
      </c>
      <c r="D8" s="48">
        <f>SUM(B8+'[1]SUM JAN 2025'!D8)</f>
        <v>44380333.369999997</v>
      </c>
      <c r="E8" s="49">
        <f>'[2]SUM FEB 2024'!$D$8</f>
        <v>56946446.380000003</v>
      </c>
    </row>
    <row r="9" spans="1:6" ht="16.5" thickBot="1" x14ac:dyDescent="0.3">
      <c r="A9" s="33"/>
      <c r="B9" s="34"/>
      <c r="C9" s="33"/>
      <c r="D9" s="33"/>
      <c r="E9" s="35"/>
    </row>
    <row r="10" spans="1:6" ht="16.5" thickTop="1" x14ac:dyDescent="0.25">
      <c r="A10" s="38"/>
      <c r="B10" s="36"/>
      <c r="C10" s="36"/>
      <c r="D10" s="37"/>
      <c r="E10" s="37"/>
    </row>
    <row r="11" spans="1:6" ht="16.5" thickBot="1" x14ac:dyDescent="0.3">
      <c r="A11" s="39" t="s">
        <v>62</v>
      </c>
      <c r="B11" s="35">
        <f>SUM(B7:B8)</f>
        <v>87555966.5</v>
      </c>
      <c r="C11" s="35">
        <f>SUM(C7:C8)</f>
        <v>79608775.439999998</v>
      </c>
      <c r="D11" s="35">
        <f>SUM(B11+'[1]SUM JAN 2025'!D11)</f>
        <v>183414951.03</v>
      </c>
      <c r="E11" s="35">
        <f>SUM(C11+'[1]SUM JAN 2025'!E11)</f>
        <v>164531002.21000001</v>
      </c>
    </row>
    <row r="12" spans="1:6" ht="16.5" thickTop="1" x14ac:dyDescent="0.25">
      <c r="A12" s="38"/>
      <c r="B12" s="36"/>
      <c r="C12" s="36"/>
      <c r="D12" s="37"/>
      <c r="E12" s="37"/>
    </row>
    <row r="13" spans="1:6" ht="15.75" x14ac:dyDescent="0.25">
      <c r="A13" s="29" t="s">
        <v>63</v>
      </c>
      <c r="B13" s="30">
        <f>SUM('[1]9 % FEB'!B13+'[1]17% FEB'!B13+'[1]27% FEB'!B13)</f>
        <v>-1111201.69</v>
      </c>
      <c r="C13" s="31">
        <f>'[2]SUM FEB 2024'!$B$13</f>
        <v>-170753.64</v>
      </c>
      <c r="D13" s="31">
        <f>SUM(B13+'[1]SUM JAN 2025'!D13)</f>
        <v>-1581625.24</v>
      </c>
      <c r="E13" s="31">
        <f>'[2]SUM FEB 2024'!$D$13</f>
        <v>-410031.69500000001</v>
      </c>
    </row>
    <row r="14" spans="1:6" ht="15.75" x14ac:dyDescent="0.25">
      <c r="A14" s="38" t="s">
        <v>71</v>
      </c>
      <c r="B14" s="37">
        <f>SUM('[1]9 % FEB'!B14+'[1]17% FEB'!B14+'[1]27% FEB'!B14)</f>
        <v>-5476.57</v>
      </c>
      <c r="C14" s="37">
        <f>'[2]SUM FEB 2024'!$B$14</f>
        <v>-245.4</v>
      </c>
      <c r="D14" s="37">
        <f>SUM(B14+'[1]SUM JAN 2025'!D14)</f>
        <v>-7058.92</v>
      </c>
      <c r="E14" s="37">
        <f>'[2]SUM FEB 2024'!$D$14</f>
        <v>-343.41</v>
      </c>
    </row>
    <row r="15" spans="1:6" ht="15.75" x14ac:dyDescent="0.25">
      <c r="A15" s="29" t="s">
        <v>75</v>
      </c>
      <c r="B15" s="30">
        <f>'[1]9 % FEB'!B15+'[1]27% FEB'!B15+'[1]17% FEB'!B15</f>
        <v>-688756.74</v>
      </c>
      <c r="C15" s="31">
        <f>'[2]SUM FEB 2024'!$B$15</f>
        <v>-575587.18999999994</v>
      </c>
      <c r="D15" s="31">
        <f>SUM(B15+'[1]SUM JAN 2025'!D15)</f>
        <v>-1376884.19</v>
      </c>
      <c r="E15" s="31">
        <f>'[2]SUM FEB 2024'!$D$15</f>
        <v>-866155.61999999988</v>
      </c>
    </row>
    <row r="16" spans="1:6" ht="15.75" x14ac:dyDescent="0.25">
      <c r="A16" s="38" t="s">
        <v>72</v>
      </c>
      <c r="B16" s="37">
        <f>SUM('[1]9 % FEB'!B16+'[1]17% FEB'!B16+'[1]27% FEB'!B16)</f>
        <v>-887.87</v>
      </c>
      <c r="C16" s="37">
        <f>'[2]SUM FEB 2024'!$B$16</f>
        <v>-3.8</v>
      </c>
      <c r="D16" s="37">
        <f>SUM(B16+'[1]SUM JAN 2025'!D16)</f>
        <v>-909.42</v>
      </c>
      <c r="E16" s="37">
        <f>'[2]SUM FEB 2024'!$D$16</f>
        <v>-27.55</v>
      </c>
    </row>
    <row r="17" spans="1:8" ht="16.5" thickBot="1" x14ac:dyDescent="0.3">
      <c r="A17" s="39" t="s">
        <v>64</v>
      </c>
      <c r="B17" s="40">
        <f>'[1]9 % FEB'!B17+'[1]27% FEB'!B17+'[1]17% FEB'!B17</f>
        <v>-507.57</v>
      </c>
      <c r="C17" s="40">
        <f>'[2]SUM FEB 2024'!$B$17</f>
        <v>0</v>
      </c>
      <c r="D17" s="40">
        <f>SUM(B17+'[1]SUM JAN 2025'!D17)</f>
        <v>-840.06999999999994</v>
      </c>
      <c r="E17" s="40">
        <f>'[2]SUM FEB 2024'!$D$17</f>
        <v>-835.04</v>
      </c>
    </row>
    <row r="18" spans="1:8" ht="16.5" thickTop="1" x14ac:dyDescent="0.25">
      <c r="A18" s="80"/>
      <c r="B18" s="41"/>
      <c r="C18" s="41"/>
      <c r="D18" s="42"/>
      <c r="E18" s="42"/>
    </row>
    <row r="19" spans="1:8" ht="16.5" thickBot="1" x14ac:dyDescent="0.3">
      <c r="A19" s="39" t="s">
        <v>42</v>
      </c>
      <c r="B19" s="35">
        <f>SUM(B13:B17)</f>
        <v>-1806830.4400000002</v>
      </c>
      <c r="C19" s="35">
        <f>SUM(C13:C17)</f>
        <v>-746590.03</v>
      </c>
      <c r="D19" s="35">
        <f>SUM(D13:D17)</f>
        <v>-2967317.8399999994</v>
      </c>
      <c r="E19" s="35">
        <f>SUM(E13:E17)</f>
        <v>-1277393.3149999999</v>
      </c>
    </row>
    <row r="20" spans="1:8" ht="16.5" thickTop="1" x14ac:dyDescent="0.25">
      <c r="A20" s="80"/>
      <c r="B20" s="41"/>
      <c r="C20" s="41"/>
      <c r="D20" s="42"/>
      <c r="E20" s="42"/>
    </row>
    <row r="21" spans="1:8" ht="16.5" thickBot="1" x14ac:dyDescent="0.3">
      <c r="A21" s="39" t="s">
        <v>65</v>
      </c>
      <c r="B21" s="35">
        <f>B11+B19</f>
        <v>85749136.060000002</v>
      </c>
      <c r="C21" s="35">
        <f>C11+C19</f>
        <v>78862185.409999996</v>
      </c>
      <c r="D21" s="35">
        <f>SUM(B21+'[1]SUM JAN 2025'!D21)</f>
        <v>180447633.19</v>
      </c>
      <c r="E21" s="35">
        <f>'[3]SUM FEB 2023'!$D$21</f>
        <v>153399552.05000001</v>
      </c>
    </row>
    <row r="22" spans="1:8" ht="16.5" thickTop="1" x14ac:dyDescent="0.25">
      <c r="A22" s="80"/>
      <c r="B22" s="41"/>
      <c r="C22" s="41"/>
      <c r="D22" s="42"/>
      <c r="E22" s="42"/>
    </row>
    <row r="23" spans="1:8" ht="15.75" x14ac:dyDescent="0.25">
      <c r="A23" s="29" t="s">
        <v>66</v>
      </c>
      <c r="B23" s="31">
        <f>'[1]9 % FEB'!B23+'[1]27% FEB'!B23+'[1]17% FEB'!B23</f>
        <v>54219.579999999994</v>
      </c>
      <c r="C23" s="31">
        <f>'[2]SUM FEB 2024'!$B$23</f>
        <v>58399.97</v>
      </c>
      <c r="D23" s="31">
        <f>SUM(B23+'[1]SUM JAN 2025'!D23)</f>
        <v>68407.69</v>
      </c>
      <c r="E23" s="31">
        <f>'[2]SUM FEB 2024'!$D$23</f>
        <v>84743.03</v>
      </c>
    </row>
    <row r="24" spans="1:8" ht="16.5" thickBot="1" x14ac:dyDescent="0.3">
      <c r="A24" s="43" t="s">
        <v>67</v>
      </c>
      <c r="B24" s="44">
        <f>'[1]9 % FEB'!B24+'[1]27% FEB'!B24+'[1]17% FEB'!B24</f>
        <v>-4663396.91</v>
      </c>
      <c r="C24" s="44">
        <f>'[2]SUM FEB 2024'!$B$24</f>
        <v>-4628349.12</v>
      </c>
      <c r="D24" s="68">
        <f>SUM(B24+'[1]SUM JAN 2025'!D24)</f>
        <v>-4860465.5</v>
      </c>
      <c r="E24" s="68">
        <f>'[2]SUM FEB 2024'!$D$24</f>
        <v>-5153235.99</v>
      </c>
    </row>
    <row r="25" spans="1:8" ht="16.5" thickTop="1" x14ac:dyDescent="0.25">
      <c r="A25" s="52"/>
      <c r="B25" s="45"/>
      <c r="C25" s="45"/>
      <c r="D25" s="45"/>
      <c r="E25" s="45"/>
    </row>
    <row r="26" spans="1:8" ht="15.75" x14ac:dyDescent="0.25">
      <c r="A26" s="50" t="s">
        <v>62</v>
      </c>
      <c r="B26" s="46">
        <f>B21+B23+B24</f>
        <v>81139958.730000004</v>
      </c>
      <c r="C26" s="46">
        <f>C21+C23+C24</f>
        <v>74292236.25999999</v>
      </c>
      <c r="D26" s="47">
        <f>SUM(B26+'[1]SUM JAN 2025'!D26)</f>
        <v>175655575.38</v>
      </c>
      <c r="E26" s="47">
        <f>'[3]SUM FEB 2023'!$D$26</f>
        <v>152876773.01999998</v>
      </c>
    </row>
    <row r="27" spans="1:8" ht="16.5" thickBot="1" x14ac:dyDescent="0.3">
      <c r="A27" s="33"/>
      <c r="B27" s="35"/>
      <c r="C27" s="35"/>
      <c r="D27" s="35"/>
      <c r="E27" s="35"/>
      <c r="H27" s="18"/>
    </row>
    <row r="28" spans="1:8" ht="16.5" thickTop="1" x14ac:dyDescent="0.25">
      <c r="A28" s="50"/>
      <c r="B28" s="48"/>
      <c r="C28" s="48"/>
      <c r="D28" s="49"/>
      <c r="E28" s="49"/>
    </row>
    <row r="29" spans="1:8" ht="15.75" x14ac:dyDescent="0.25">
      <c r="A29" s="29" t="s">
        <v>68</v>
      </c>
      <c r="B29" s="31">
        <f>'[1]9 % FEB'!B29+'[1]27% FEB'!B29+'[1]17% FEB'!B29</f>
        <v>17866</v>
      </c>
      <c r="C29" s="31">
        <f>'[2]SUM FEB 2024'!$B$29</f>
        <v>10375</v>
      </c>
      <c r="D29" s="31">
        <f>SUM(B29+'[1]SUM JAN 2025'!D29)</f>
        <v>32525</v>
      </c>
      <c r="E29" s="31">
        <f>'[2]SUM FEB 2024'!$D$29</f>
        <v>25142</v>
      </c>
    </row>
    <row r="30" spans="1:8" ht="15.75" x14ac:dyDescent="0.25">
      <c r="A30" s="50" t="s">
        <v>58</v>
      </c>
      <c r="B30" s="36">
        <f>'[1]9 % FEB'!B30+'[1]27% FEB'!B30+'[1]17% FEB'!B30</f>
        <v>0</v>
      </c>
      <c r="C30" s="36">
        <f>'[2]SUM FEB 2024'!$B$30</f>
        <v>-1292.74</v>
      </c>
      <c r="D30" s="49">
        <f>SUM(B30+'[1]SUM JAN 2025'!D30)</f>
        <v>0</v>
      </c>
      <c r="E30" s="49">
        <f>'[2]SUM FEB 2024'!$D$30</f>
        <v>-1292.74</v>
      </c>
    </row>
    <row r="31" spans="1:8" ht="15.75" x14ac:dyDescent="0.25">
      <c r="A31" s="51"/>
      <c r="B31" s="52"/>
      <c r="C31" s="52"/>
      <c r="D31" s="52"/>
      <c r="E31" s="52"/>
    </row>
    <row r="32" spans="1:8" ht="15.75" x14ac:dyDescent="0.25">
      <c r="A32" s="50" t="s">
        <v>69</v>
      </c>
      <c r="B32" s="48">
        <f>SUM('[4]February 2025'!$I$47+'[4]February 2025'!$J$47)/25%</f>
        <v>690132.64</v>
      </c>
      <c r="C32" s="48">
        <f>'[2]SUM FEB 2024'!$B$32</f>
        <v>694477.36</v>
      </c>
      <c r="D32" s="49">
        <f>SUM(B32+'[1]SUM JAN 2025'!D32)</f>
        <v>2157609.64</v>
      </c>
      <c r="E32" s="49">
        <f>'[2]SUM FEB 2024'!$D$32</f>
        <v>1586913.96</v>
      </c>
    </row>
    <row r="33" spans="1:5" ht="16.5" thickBot="1" x14ac:dyDescent="0.3">
      <c r="A33" s="33"/>
      <c r="B33" s="35"/>
      <c r="C33" s="35"/>
      <c r="D33" s="35"/>
      <c r="E33" s="35"/>
    </row>
    <row r="34" spans="1:5" ht="16.5" thickTop="1" x14ac:dyDescent="0.25">
      <c r="A34" s="80"/>
      <c r="B34" s="41"/>
      <c r="C34" s="41"/>
      <c r="D34" s="42"/>
      <c r="E34" s="42"/>
    </row>
    <row r="35" spans="1:5" s="17" customFormat="1" ht="15.75" x14ac:dyDescent="0.25">
      <c r="A35" s="81" t="s">
        <v>70</v>
      </c>
      <c r="B35" s="70">
        <f>B26+B29+B30+B32</f>
        <v>81847957.370000005</v>
      </c>
      <c r="C35" s="70">
        <f>C26+C29+C30+C32</f>
        <v>74995795.879999995</v>
      </c>
      <c r="D35" s="70">
        <f>SUM(B35+'[1]SUM JAN 2025'!D35)</f>
        <v>177845710.01999998</v>
      </c>
      <c r="E35" s="70">
        <f>'[2]SUM FEB 2024'!$D$35</f>
        <v>159795879.155</v>
      </c>
    </row>
    <row r="36" spans="1:5" x14ac:dyDescent="0.25">
      <c r="A36" s="82"/>
      <c r="B36" s="83"/>
      <c r="C36" s="83"/>
      <c r="D36" s="83"/>
      <c r="E36" s="83"/>
    </row>
    <row r="37" spans="1:5" x14ac:dyDescent="0.25">
      <c r="A37" s="84" t="s">
        <v>85</v>
      </c>
      <c r="B37" s="79"/>
      <c r="C37" s="79"/>
      <c r="D37" s="79"/>
      <c r="E37" s="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55"/>
      <c r="B4" s="55" t="s">
        <v>83</v>
      </c>
      <c r="C4" s="6"/>
      <c r="D4" s="55" t="s">
        <v>84</v>
      </c>
      <c r="E4" s="55"/>
      <c r="F4" s="55" t="s">
        <v>74</v>
      </c>
      <c r="G4" s="71"/>
      <c r="H4" s="55" t="s">
        <v>23</v>
      </c>
      <c r="I4" s="55"/>
      <c r="J4" s="2"/>
      <c r="R4" s="1"/>
      <c r="S4" s="1"/>
      <c r="T4" s="1"/>
    </row>
    <row r="5" spans="1:20" ht="15.75" x14ac:dyDescent="0.25">
      <c r="A5" s="2" t="s">
        <v>24</v>
      </c>
      <c r="B5" s="56"/>
      <c r="C5" s="57">
        <f>'[5]9% FEB'!C5+'[5]17% FEB'!C5+'[5]27% FEB'!C5</f>
        <v>258187336</v>
      </c>
      <c r="D5" s="56"/>
      <c r="E5" s="57">
        <f>'[6]SUM FEB 2024'!$C$5</f>
        <v>254637094</v>
      </c>
      <c r="F5" s="56"/>
      <c r="G5" s="57">
        <f>+C5+'[5]SUM JAN 2025'!G5</f>
        <v>564502533</v>
      </c>
      <c r="H5" s="56"/>
      <c r="I5" s="57">
        <f>'[6]SUM FEB 2024'!$G$5</f>
        <v>482036815.18181819</v>
      </c>
      <c r="J5" s="2"/>
      <c r="R5" s="1"/>
      <c r="S5" s="1"/>
      <c r="T5" s="1"/>
    </row>
    <row r="6" spans="1:20" ht="15.75" x14ac:dyDescent="0.25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75" x14ac:dyDescent="0.25">
      <c r="A7" s="2" t="s">
        <v>25</v>
      </c>
      <c r="B7" s="56">
        <f>'[5]9% FEB'!B7+'[5]17% FEB'!B7+'[5]27% FEB'!B7</f>
        <v>15036241</v>
      </c>
      <c r="C7" s="57"/>
      <c r="D7" s="56">
        <f>'[6]SUM FEB 2024'!$B$7</f>
        <v>14755756</v>
      </c>
      <c r="E7" s="57"/>
      <c r="F7" s="56">
        <f>+B7+'[5]SUM JAN 2025'!F7</f>
        <v>33434916</v>
      </c>
      <c r="G7" s="57"/>
      <c r="H7" s="56">
        <f>'[6]SUM FEB 2024'!$F$7</f>
        <v>28864182</v>
      </c>
      <c r="I7" s="57"/>
      <c r="J7" s="2"/>
      <c r="R7" s="1"/>
      <c r="S7" s="1"/>
      <c r="T7" s="1"/>
    </row>
    <row r="8" spans="1:20" ht="15.75" x14ac:dyDescent="0.25">
      <c r="A8" s="2" t="s">
        <v>26</v>
      </c>
      <c r="B8" s="56">
        <f>'[5]9% FEB'!B8+'[5]17% FEB'!B8+'[5]27% FEB'!B8</f>
        <v>0</v>
      </c>
      <c r="C8" s="57"/>
      <c r="D8" s="56">
        <f>'[6]SUM FEB 2024'!$B$8</f>
        <v>0</v>
      </c>
      <c r="E8" s="57"/>
      <c r="F8" s="56">
        <f>+B8+'[5]SUM JAN 2025'!F8</f>
        <v>0</v>
      </c>
      <c r="G8" s="57"/>
      <c r="H8" s="56">
        <f>'[6]SUM FEB 2024'!$F$8</f>
        <v>0</v>
      </c>
      <c r="I8" s="57"/>
      <c r="J8" s="2"/>
      <c r="R8" s="1"/>
      <c r="S8" s="1"/>
      <c r="T8" s="1"/>
    </row>
    <row r="9" spans="1:20" ht="15.75" x14ac:dyDescent="0.25">
      <c r="A9" s="2"/>
      <c r="B9" s="56" t="s">
        <v>22</v>
      </c>
      <c r="C9" s="57">
        <f>B7+B8</f>
        <v>15036241</v>
      </c>
      <c r="D9" s="56" t="s">
        <v>22</v>
      </c>
      <c r="E9" s="57">
        <f>'[6]SUM FEB 2024'!$C$9</f>
        <v>14755756</v>
      </c>
      <c r="F9" s="56" t="s">
        <v>22</v>
      </c>
      <c r="G9" s="57">
        <f>F7+F8</f>
        <v>33434916</v>
      </c>
      <c r="H9" s="56" t="s">
        <v>22</v>
      </c>
      <c r="I9" s="57">
        <f>H7+H8</f>
        <v>28864182</v>
      </c>
      <c r="J9" s="2"/>
      <c r="R9" s="1"/>
      <c r="S9" s="1"/>
      <c r="T9" s="1"/>
    </row>
    <row r="10" spans="1:20" ht="15.75" x14ac:dyDescent="0.25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75" x14ac:dyDescent="0.25">
      <c r="A11" s="55" t="s">
        <v>28</v>
      </c>
      <c r="B11" s="58"/>
      <c r="C11" s="59">
        <f>C5-C9</f>
        <v>243151095</v>
      </c>
      <c r="D11" s="58"/>
      <c r="E11" s="59">
        <f>E5-E9</f>
        <v>239881338</v>
      </c>
      <c r="F11" s="58" t="s">
        <v>22</v>
      </c>
      <c r="G11" s="59">
        <f>G5-G9</f>
        <v>531067617</v>
      </c>
      <c r="H11" s="58" t="s">
        <v>22</v>
      </c>
      <c r="I11" s="59">
        <f>I5-I9</f>
        <v>453172633.18181819</v>
      </c>
      <c r="J11" s="2"/>
      <c r="R11" s="1"/>
      <c r="S11" s="1"/>
      <c r="T11" s="1"/>
    </row>
    <row r="12" spans="1:20" ht="15.75" x14ac:dyDescent="0.25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75" x14ac:dyDescent="0.25">
      <c r="A13" s="2" t="s">
        <v>30</v>
      </c>
      <c r="B13" s="56">
        <f>'[5]9% FEB'!B13+'[5]17% FEB'!B13+'[5]27% FEB'!B13</f>
        <v>109289</v>
      </c>
      <c r="C13" s="57"/>
      <c r="D13" s="56">
        <f>'[6]SUM FEB 2024'!$B$13</f>
        <v>120734</v>
      </c>
      <c r="E13" s="57"/>
      <c r="F13" s="56">
        <f>+B13+'[5]SUM JAN 2025'!F13</f>
        <v>242515</v>
      </c>
      <c r="G13" s="57"/>
      <c r="H13" s="56">
        <f>'[6]SUM FEB 2024'!$F$13</f>
        <v>446169</v>
      </c>
      <c r="I13" s="57"/>
      <c r="J13" s="2"/>
      <c r="R13" s="1"/>
      <c r="S13" s="1"/>
      <c r="T13" s="1"/>
    </row>
    <row r="14" spans="1:20" ht="15.75" x14ac:dyDescent="0.25">
      <c r="A14" s="2" t="s">
        <v>31</v>
      </c>
      <c r="B14" s="56" t="s">
        <v>22</v>
      </c>
      <c r="C14" s="57">
        <f>B13</f>
        <v>109289</v>
      </c>
      <c r="D14" s="56" t="s">
        <v>22</v>
      </c>
      <c r="E14" s="57">
        <f>D13</f>
        <v>120734</v>
      </c>
      <c r="F14" s="56" t="s">
        <v>22</v>
      </c>
      <c r="G14" s="57">
        <f>+F13</f>
        <v>242515</v>
      </c>
      <c r="H14" s="56" t="s">
        <v>22</v>
      </c>
      <c r="I14" s="57">
        <f>H13</f>
        <v>446169</v>
      </c>
      <c r="J14" s="2"/>
      <c r="R14" s="1"/>
      <c r="S14" s="1"/>
      <c r="T14" s="1"/>
    </row>
    <row r="15" spans="1:20" ht="15.75" x14ac:dyDescent="0.25">
      <c r="A15" s="2" t="s">
        <v>32</v>
      </c>
      <c r="B15" s="56">
        <f>'[5]9% FEB'!B15+'[5]17% FEB'!B15+'[5]27% FEB'!B15</f>
        <v>6917324</v>
      </c>
      <c r="C15" s="57"/>
      <c r="D15" s="56">
        <f>'[6]SUM FEB 2024'!$B$15</f>
        <v>6659704</v>
      </c>
      <c r="E15" s="57"/>
      <c r="F15" s="56">
        <f>+B15+'[5]SUM JAN 2025'!F15</f>
        <v>15289356</v>
      </c>
      <c r="G15" s="57"/>
      <c r="H15" s="56">
        <f>'[6]SUM FEB 2024'!$F$15</f>
        <v>12959346.497811137</v>
      </c>
      <c r="I15" s="57"/>
      <c r="J15" s="2"/>
      <c r="R15" s="1"/>
      <c r="S15" s="1"/>
      <c r="T15" s="1"/>
    </row>
    <row r="16" spans="1:20" ht="15.75" x14ac:dyDescent="0.25">
      <c r="A16" s="2"/>
      <c r="B16" s="56"/>
      <c r="C16" s="57">
        <f>C14+B15</f>
        <v>7026613</v>
      </c>
      <c r="D16" s="56"/>
      <c r="E16" s="57">
        <f>E14+D15</f>
        <v>6780438</v>
      </c>
      <c r="F16" s="56"/>
      <c r="G16" s="57">
        <f>G14+F15</f>
        <v>15531871</v>
      </c>
      <c r="H16" s="56"/>
      <c r="I16" s="57">
        <f>I14+H15</f>
        <v>13405515.497811137</v>
      </c>
      <c r="J16" s="2"/>
      <c r="R16" s="1"/>
      <c r="S16" s="1"/>
      <c r="T16" s="1"/>
    </row>
    <row r="17" spans="1:20" ht="15.75" x14ac:dyDescent="0.25">
      <c r="A17" s="55" t="s">
        <v>33</v>
      </c>
      <c r="B17" s="58"/>
      <c r="C17" s="59">
        <f>C11-C16</f>
        <v>236124482</v>
      </c>
      <c r="D17" s="58"/>
      <c r="E17" s="59">
        <f>E11-E16</f>
        <v>233100900</v>
      </c>
      <c r="F17" s="58"/>
      <c r="G17" s="59">
        <f>G11-G16</f>
        <v>515535746</v>
      </c>
      <c r="H17" s="58"/>
      <c r="I17" s="59">
        <f>I11-I16</f>
        <v>439767117.68400705</v>
      </c>
      <c r="J17" s="2"/>
      <c r="R17" s="1"/>
      <c r="S17" s="1"/>
      <c r="T17" s="1"/>
    </row>
    <row r="18" spans="1:20" ht="15.75" x14ac:dyDescent="0.25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75" x14ac:dyDescent="0.25">
      <c r="A19" s="2" t="s">
        <v>35</v>
      </c>
      <c r="B19" s="56">
        <f>'[5]9% FEB'!B19+'[5]17% FEB'!B19+'[5]27% FEB'!B19</f>
        <v>172659</v>
      </c>
      <c r="C19" s="57"/>
      <c r="D19" s="56">
        <f>'[6]SUM FEB 2024'!$B$19</f>
        <v>69644</v>
      </c>
      <c r="E19" s="57"/>
      <c r="F19" s="56">
        <f>+B19+'[5]SUM JAN 2025'!F19</f>
        <v>496234</v>
      </c>
      <c r="G19" s="57"/>
      <c r="H19" s="56">
        <f>'[6]SUM FEB 2024'!$F$19</f>
        <v>479321.26530612243</v>
      </c>
      <c r="I19" s="57"/>
      <c r="J19" s="2"/>
      <c r="R19" s="1"/>
      <c r="S19" s="1"/>
      <c r="T19" s="1"/>
    </row>
    <row r="20" spans="1:20" ht="15.75" x14ac:dyDescent="0.25">
      <c r="A20" s="2" t="s">
        <v>76</v>
      </c>
      <c r="B20" s="56">
        <f>'[5]9% FEB'!B20+'[5]17% FEB'!B20+'[5]27% FEB'!B20</f>
        <v>0</v>
      </c>
      <c r="C20" s="57"/>
      <c r="D20" s="56">
        <f>'[6]SUM FEB 2024'!$B$20</f>
        <v>0</v>
      </c>
      <c r="E20" s="57"/>
      <c r="F20" s="56">
        <f>+B20+'[5]SUM JAN 2025'!F20</f>
        <v>0</v>
      </c>
      <c r="G20" s="57"/>
      <c r="H20" s="56">
        <f>'[6]SUM FEB 2024'!$F$20</f>
        <v>0</v>
      </c>
      <c r="I20" s="57"/>
      <c r="J20" s="2"/>
      <c r="R20" s="1"/>
      <c r="S20" s="1"/>
      <c r="T20" s="1"/>
    </row>
    <row r="21" spans="1:20" ht="15.75" x14ac:dyDescent="0.25">
      <c r="A21" s="2" t="s">
        <v>36</v>
      </c>
      <c r="B21" s="56">
        <f>'[5]9% FEB'!B21+'[5]17% FEB'!B21+'[5]27% FEB'!B21</f>
        <v>0</v>
      </c>
      <c r="C21" s="57"/>
      <c r="D21" s="56">
        <f>'[6]SUM FEB 2024'!$B$21</f>
        <v>0</v>
      </c>
      <c r="E21" s="57"/>
      <c r="F21" s="56">
        <f>+B21+'[5]SUM JAN 2025'!F21</f>
        <v>0</v>
      </c>
      <c r="G21" s="57"/>
      <c r="H21" s="56">
        <f>'[6]SUM FEB 2024'!$F$21</f>
        <v>1066.5714285714287</v>
      </c>
      <c r="I21" s="57"/>
      <c r="J21" s="2"/>
      <c r="R21" s="1"/>
      <c r="S21" s="1"/>
      <c r="T21" s="1"/>
    </row>
    <row r="22" spans="1:20" ht="15.75" x14ac:dyDescent="0.25">
      <c r="A22" s="2" t="s">
        <v>37</v>
      </c>
      <c r="B22" s="56">
        <f>'[5]9% FEB'!B22+'[5]17% FEB'!B22+'[5]27% FEB'!B22</f>
        <v>115523</v>
      </c>
      <c r="C22" s="57"/>
      <c r="D22" s="56">
        <f>'[6]SUM FEB 2024'!$B$22</f>
        <v>16022</v>
      </c>
      <c r="E22" s="57"/>
      <c r="F22" s="56">
        <f>+B22+'[5]SUM JAN 2025'!F22</f>
        <v>161806</v>
      </c>
      <c r="G22" s="57"/>
      <c r="H22" s="56">
        <f>'[6]SUM FEB 2024'!$F$22</f>
        <v>129345.5306122449</v>
      </c>
      <c r="I22" s="57"/>
      <c r="J22" s="2"/>
      <c r="R22" s="1"/>
      <c r="S22" s="1"/>
      <c r="T22" s="1"/>
    </row>
    <row r="23" spans="1:20" ht="15.75" x14ac:dyDescent="0.25">
      <c r="A23" s="2" t="s">
        <v>38</v>
      </c>
      <c r="B23" s="56">
        <f>'[5]9% FEB'!B23+'[5]17% FEB'!B23+'[5]27% FEB'!B23</f>
        <v>68483</v>
      </c>
      <c r="C23" s="57"/>
      <c r="D23" s="56">
        <f>'[6]SUM FEB 2024'!$B$23</f>
        <v>2898</v>
      </c>
      <c r="E23" s="57"/>
      <c r="F23" s="56">
        <f>+B23+'[5]SUM JAN 2025'!F23</f>
        <v>538259</v>
      </c>
      <c r="G23" s="57"/>
      <c r="H23" s="56">
        <f>'[6]SUM FEB 2024'!$F$23</f>
        <v>261337.38775510204</v>
      </c>
      <c r="I23" s="57"/>
      <c r="R23" s="14"/>
      <c r="S23" s="14"/>
      <c r="T23" s="1"/>
    </row>
    <row r="24" spans="1:20" ht="15.75" x14ac:dyDescent="0.25">
      <c r="A24" s="2" t="s">
        <v>39</v>
      </c>
      <c r="B24" s="56">
        <f>'[5]9% FEB'!B24+'[5]17% FEB'!B24+'[5]27% FEB'!B24</f>
        <v>3664254</v>
      </c>
      <c r="C24" s="57"/>
      <c r="D24" s="56">
        <f>'[6]SUM FEB 2024'!$B$24</f>
        <v>607266</v>
      </c>
      <c r="E24" s="57"/>
      <c r="F24" s="56">
        <f>+B24+'[5]SUM JAN 2025'!F24</f>
        <v>4097669</v>
      </c>
      <c r="G24" s="57"/>
      <c r="H24" s="56">
        <f>'[6]SUM FEB 2024'!$F$24</f>
        <v>641098.24489795917</v>
      </c>
      <c r="I24" s="57"/>
      <c r="J24" s="2"/>
      <c r="R24" s="1"/>
      <c r="S24" s="1"/>
      <c r="T24" s="1"/>
    </row>
    <row r="25" spans="1:20" x14ac:dyDescent="0.25">
      <c r="A25" s="2" t="s">
        <v>40</v>
      </c>
      <c r="B25" s="56">
        <f>'[5]9% FEB'!B25+'[5]17% FEB'!B25+'[5]27% FEB'!B25</f>
        <v>94643</v>
      </c>
      <c r="C25" s="57"/>
      <c r="D25" s="56">
        <f>'[6]SUM FEB 2024'!$B$25</f>
        <v>1124</v>
      </c>
      <c r="E25" s="57"/>
      <c r="F25" s="56">
        <f>+B25+'[5]SUM JAN 2025'!F25</f>
        <v>563904</v>
      </c>
      <c r="G25" s="57"/>
      <c r="H25" s="56">
        <f>'[6]SUM FEB 2024'!$F$25</f>
        <v>161430.12244897959</v>
      </c>
      <c r="I25" s="57"/>
      <c r="J25" s="2"/>
    </row>
    <row r="26" spans="1:20" x14ac:dyDescent="0.25">
      <c r="A26" s="2" t="s">
        <v>41</v>
      </c>
      <c r="B26" s="56">
        <f>'[5]9% FEB'!B26+'[5]17% FEB'!B26+'[5]27% FEB'!B26</f>
        <v>73021</v>
      </c>
      <c r="C26" s="57"/>
      <c r="D26" s="56">
        <f>'[6]SUM FEB 2024'!$B$26</f>
        <v>4908</v>
      </c>
      <c r="E26" s="57"/>
      <c r="F26" s="56">
        <f>+B26+'[5]SUM JAN 2025'!F26</f>
        <v>94119</v>
      </c>
      <c r="G26" s="57"/>
      <c r="H26" s="56">
        <f>'[6]SUM FEB 2024'!$F$26</f>
        <v>6868.2</v>
      </c>
      <c r="I26" s="57"/>
      <c r="J26" s="2"/>
    </row>
    <row r="27" spans="1:20" x14ac:dyDescent="0.25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56"/>
      <c r="C28" s="57">
        <f>B19+B20+B21+B22+B23+B24+B25+B26</f>
        <v>4188583</v>
      </c>
      <c r="D28" s="56"/>
      <c r="E28" s="57">
        <f>D19+D20+D21+D22+D23+D24+D25+D26</f>
        <v>701862</v>
      </c>
      <c r="F28" s="56"/>
      <c r="G28" s="57">
        <f>F19+F20+F21+F22+F23+F24+F25+F26</f>
        <v>5951991</v>
      </c>
      <c r="H28" s="56"/>
      <c r="I28" s="57">
        <f>H19+H20+H21+H22+H23+H24+H25+H26</f>
        <v>1680467.3224489796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55" t="s">
        <v>43</v>
      </c>
      <c r="B30" s="58"/>
      <c r="C30" s="59">
        <f>C17-C28</f>
        <v>231935899</v>
      </c>
      <c r="D30" s="58"/>
      <c r="E30" s="59">
        <f>E17-E28</f>
        <v>232399038</v>
      </c>
      <c r="F30" s="58"/>
      <c r="G30" s="59">
        <f>G17-G28</f>
        <v>509583755</v>
      </c>
      <c r="H30" s="58"/>
      <c r="I30" s="59">
        <f>I17-I28</f>
        <v>438086650.36155808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0" t="s">
        <v>22</v>
      </c>
      <c r="B31" s="61" t="s">
        <v>22</v>
      </c>
      <c r="C31" s="62"/>
      <c r="D31" s="61" t="s">
        <v>22</v>
      </c>
      <c r="E31" s="62"/>
      <c r="F31" s="61"/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77</v>
      </c>
      <c r="B32" s="56"/>
      <c r="C32" s="57">
        <f>'[5]9% FEB'!C32+'[5]17% FEB'!C32+'[5]27% FEB'!C32</f>
        <v>110791187</v>
      </c>
      <c r="D32" s="56"/>
      <c r="E32" s="57">
        <f>'[6]SUM FEB 2024'!$C$32</f>
        <v>129711990</v>
      </c>
      <c r="F32" s="56"/>
      <c r="G32" s="57">
        <f>+C32+'[5]SUM JAN 2025'!G32</f>
        <v>211847742</v>
      </c>
      <c r="H32" s="56"/>
      <c r="I32" s="57">
        <f>'[6]SUM FEB 2024'!$G$32</f>
        <v>293695010.4670732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56">
        <f>'[5]9% FEB'!B33+'[5]17% FEB'!B33+'[5]27% FEB'!B33</f>
        <v>6235528</v>
      </c>
      <c r="C33" s="57"/>
      <c r="D33" s="56">
        <f>'[6]SUM FEB 2024'!$B$33</f>
        <v>6165622</v>
      </c>
      <c r="E33" s="57"/>
      <c r="F33" s="56">
        <f>+B33+'[5]SUM JAN 2025'!F33</f>
        <v>12093606</v>
      </c>
      <c r="G33" s="57"/>
      <c r="H33" s="56">
        <f>'[6]SUM FEB 2024'!$F$33</f>
        <v>10772415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56">
        <f>'[5]9% FEB'!B34+'[5]17% FEB'!B34+'[5]27% FEB'!B34</f>
        <v>25822</v>
      </c>
      <c r="C34" s="57"/>
      <c r="D34" s="56">
        <f>'[6]SUM FEB 2024'!$B$34</f>
        <v>28730</v>
      </c>
      <c r="E34" s="57"/>
      <c r="F34" s="56">
        <f>+B34+'[5]SUM JAN 2025'!F34</f>
        <v>57092</v>
      </c>
      <c r="G34" s="57"/>
      <c r="H34" s="56">
        <f>'[6]SUM FEB 2024'!$F$34</f>
        <v>114540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56">
        <f>'[5]9% FEB'!B35+'[5]17% FEB'!B35+'[5]27% FEB'!B35</f>
        <v>0</v>
      </c>
      <c r="C35" s="57"/>
      <c r="D35" s="56">
        <f>'[6]SUM FEB 2024'!$B$35</f>
        <v>0</v>
      </c>
      <c r="E35" s="57"/>
      <c r="F35" s="56">
        <f>+B35+'[5]SUM JAN 2025'!F35</f>
        <v>0</v>
      </c>
      <c r="G35" s="57"/>
      <c r="H35" s="56">
        <f>'[6]SUM FEB 2024'!$F$35</f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56">
        <f>'[5]9% FEB'!B36+'[5]17% FEB'!B36+'[5]27% FEB'!B36</f>
        <v>14212163</v>
      </c>
      <c r="C36" s="57"/>
      <c r="D36" s="56">
        <f>'[6]SUM FEB 2024'!$B$36</f>
        <v>29497489</v>
      </c>
      <c r="E36" s="57"/>
      <c r="F36" s="56">
        <f>+B36+'[5]SUM JAN 2025'!F36</f>
        <v>31873395</v>
      </c>
      <c r="G36" s="57"/>
      <c r="H36" s="56">
        <f>'[6]SUM FEB 2024'!$F$36</f>
        <v>45679105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56"/>
      <c r="C37" s="57">
        <f>B33+B34+B35+B36</f>
        <v>20473513</v>
      </c>
      <c r="D37" s="56"/>
      <c r="E37" s="57">
        <f>D33+D34+D35+D36</f>
        <v>35691841</v>
      </c>
      <c r="F37" s="56"/>
      <c r="G37" s="57">
        <f>F33+F34+F35+F36</f>
        <v>44024093</v>
      </c>
      <c r="H37" s="56"/>
      <c r="I37" s="57">
        <f>H33+H34+H35+H36</f>
        <v>56566060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78</v>
      </c>
      <c r="B38" s="56">
        <f>'[5]9% FEB'!B38+'[5]17% FEB'!B38+'[5]27% FEB'!B38</f>
        <v>1720414</v>
      </c>
      <c r="C38" s="57"/>
      <c r="D38" s="56">
        <f>'[6]SUM FEB 2024'!$B$38</f>
        <v>1666284</v>
      </c>
      <c r="E38" s="57"/>
      <c r="F38" s="56">
        <f>+B38+'[5]SUM JAN 2025'!F38</f>
        <v>3171282</v>
      </c>
      <c r="G38" s="57"/>
      <c r="H38" s="56">
        <f>'[6]SUM FEB 2024'!$F$38</f>
        <v>4385115.1776483338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55" t="s">
        <v>48</v>
      </c>
      <c r="B40" s="58"/>
      <c r="C40" s="59">
        <f>SUM((C32)-(C37+B38))</f>
        <v>88597260</v>
      </c>
      <c r="D40" s="58"/>
      <c r="E40" s="59">
        <f>SUM((E32)-(E37+D38))</f>
        <v>92353865</v>
      </c>
      <c r="F40" s="58"/>
      <c r="G40" s="59">
        <f>SUM((G32)-(G37+F38))</f>
        <v>164652367</v>
      </c>
      <c r="H40" s="58"/>
      <c r="I40" s="59">
        <f>SUM((I32)-(I37+H38))</f>
        <v>232743835.28942487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56">
        <f>'[5]9% FEB'!B41+'[5]17% FEB'!B41+'[5]27% FEB'!B41</f>
        <v>2550951</v>
      </c>
      <c r="C41" s="57"/>
      <c r="D41" s="56">
        <f>'[6]SUM FEB 2024'!$B$41</f>
        <v>2349335</v>
      </c>
      <c r="E41" s="57"/>
      <c r="F41" s="56">
        <f>+B41+'[5]SUM JAN 2025'!F41</f>
        <v>5099571</v>
      </c>
      <c r="G41" s="57"/>
      <c r="H41" s="56">
        <f>'[6]SUM FEB 2024'!$F$41</f>
        <v>3535328.5714285714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86</v>
      </c>
      <c r="B42" s="56">
        <f>'[5]9% FEB'!B42+'[5]17% FEB'!B42+'[5]27% FEB'!B42</f>
        <v>11838</v>
      </c>
      <c r="C42" s="57"/>
      <c r="D42" s="56">
        <f>'[6]SUM FEB 2024'!$B$42</f>
        <v>76</v>
      </c>
      <c r="E42" s="57"/>
      <c r="F42" s="56">
        <f>+B42+'[5]SUM JAN 2025'!F42</f>
        <v>12125</v>
      </c>
      <c r="G42" s="57"/>
      <c r="H42" s="56">
        <f>'[6]SUM FEB 2024'!$F$42</f>
        <v>551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56">
        <f>'[5]9% FEB'!B43+'[5]17% FEB'!B43+'[5]27% FEB'!B43</f>
        <v>1880</v>
      </c>
      <c r="C43" s="57"/>
      <c r="D43" s="56">
        <f>'[6]SUM FEB 2024'!$B$43</f>
        <v>0</v>
      </c>
      <c r="E43" s="57"/>
      <c r="F43" s="56">
        <f>+B43+'[5]SUM JAN 2025'!F43</f>
        <v>3111</v>
      </c>
      <c r="G43" s="57"/>
      <c r="H43" s="56">
        <f>'[6]SUM FEB 2024'!$F$43</f>
        <v>3408.3265306122448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56">
        <f>B41+B42+B43</f>
        <v>2564669</v>
      </c>
      <c r="C45" s="57"/>
      <c r="D45" s="56">
        <f>D41+D42+D43</f>
        <v>2349411</v>
      </c>
      <c r="E45" s="57"/>
      <c r="F45" s="56">
        <f>F41+F42+F43</f>
        <v>5114807</v>
      </c>
      <c r="G45" s="57"/>
      <c r="H45" s="56">
        <f>H41+H42+H43</f>
        <v>3539287.8979591834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55" t="s">
        <v>51</v>
      </c>
      <c r="B46" s="58"/>
      <c r="C46" s="59">
        <f>C40-B45</f>
        <v>86032591</v>
      </c>
      <c r="D46" s="58"/>
      <c r="E46" s="59">
        <f>E40-D45</f>
        <v>90004454</v>
      </c>
      <c r="F46" s="58"/>
      <c r="G46" s="59">
        <f>G40-F45</f>
        <v>159537560</v>
      </c>
      <c r="H46" s="58"/>
      <c r="I46" s="59">
        <f>I40-H45</f>
        <v>229204547.39146569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55" t="s">
        <v>52</v>
      </c>
      <c r="B48" s="58"/>
      <c r="C48" s="59">
        <f>C30+C46</f>
        <v>317968490</v>
      </c>
      <c r="D48" s="58"/>
      <c r="E48" s="59">
        <f>E30+E46</f>
        <v>322403492</v>
      </c>
      <c r="F48" s="58"/>
      <c r="G48" s="59">
        <f>G30+G46</f>
        <v>669121315</v>
      </c>
      <c r="H48" s="58"/>
      <c r="I48" s="59">
        <f>I30+I46</f>
        <v>667291197.75302374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56"/>
      <c r="C50" s="57">
        <f>'[5]9% FEB'!C50+'[5]17% FEB'!C50+'[5]27% FEB'!C50</f>
        <v>200813</v>
      </c>
      <c r="D50" s="56"/>
      <c r="E50" s="57">
        <f>'[6]SUM FEB 2024'!$C$50</f>
        <v>238367</v>
      </c>
      <c r="F50" s="56"/>
      <c r="G50" s="57">
        <f>+C50+'[5]SUM JAN 2025'!G50</f>
        <v>253362</v>
      </c>
      <c r="H50" s="56"/>
      <c r="I50" s="57">
        <f>'[6]SUM FEB 2024'!$G$50</f>
        <v>345889.69387755101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56"/>
      <c r="C51" s="57">
        <f>'[5]9% FEB'!C51+'[5]17% FEB'!C51+'[5]27% FEB'!C51</f>
        <v>-17271840</v>
      </c>
      <c r="D51" s="56"/>
      <c r="E51" s="57">
        <f>'[6]SUM FEB 2024'!$C$51</f>
        <v>-18891221</v>
      </c>
      <c r="F51" s="56"/>
      <c r="G51" s="57">
        <f>+C51+'[5]SUM JAN 2025'!G51</f>
        <v>-18001724</v>
      </c>
      <c r="H51" s="56"/>
      <c r="I51" s="57">
        <f>'[6]SUM FEB 2024'!$G$51</f>
        <v>-21033616.387755103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3" t="s">
        <v>55</v>
      </c>
      <c r="B52" s="58"/>
      <c r="C52" s="59">
        <f>C50+C51</f>
        <v>-17071027</v>
      </c>
      <c r="D52" s="58"/>
      <c r="E52" s="59">
        <f>E50+E51</f>
        <v>-18652854</v>
      </c>
      <c r="F52" s="58"/>
      <c r="G52" s="59">
        <f>G50+G51</f>
        <v>-17748362</v>
      </c>
      <c r="H52" s="58"/>
      <c r="I52" s="59">
        <f>I50+I51</f>
        <v>-20687726.693877552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55" t="s">
        <v>56</v>
      </c>
      <c r="B54" s="58"/>
      <c r="C54" s="59">
        <f>C48+C52</f>
        <v>300897463</v>
      </c>
      <c r="D54" s="58"/>
      <c r="E54" s="59">
        <f>E48+E52</f>
        <v>303750638</v>
      </c>
      <c r="F54" s="58"/>
      <c r="G54" s="59">
        <f>G48+G52</f>
        <v>651372953</v>
      </c>
      <c r="H54" s="58"/>
      <c r="I54" s="59">
        <f>I48+I52</f>
        <v>646603471.05914617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56"/>
      <c r="C56" s="57">
        <f>'[5]9% FEB'!C56+'[5]17% FEB'!C56+'[5]27% FEB'!C56</f>
        <v>198644</v>
      </c>
      <c r="D56" s="56"/>
      <c r="E56" s="57">
        <f>'[6]SUM FEB 2024'!$C$56</f>
        <v>115389</v>
      </c>
      <c r="F56" s="56"/>
      <c r="G56" s="57">
        <f>+C56+'[5]SUM JAN 2025'!G56</f>
        <v>361855</v>
      </c>
      <c r="H56" s="56"/>
      <c r="I56" s="57">
        <f>'[6]SUM FEB 2024'!$G$56</f>
        <v>279656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56"/>
      <c r="C57" s="57">
        <f>'[5]9% FEB'!C57+'[5]17% FEB'!C57+'[5]27% FEB'!C57</f>
        <v>0</v>
      </c>
      <c r="D57" s="56"/>
      <c r="E57" s="57">
        <f>'[6]SUM FEB 2024'!$C$57</f>
        <v>-14364</v>
      </c>
      <c r="F57" s="56"/>
      <c r="G57" s="57">
        <f>+C57+'[5]SUM JAN 2025'!G57</f>
        <v>0</v>
      </c>
      <c r="H57" s="56"/>
      <c r="I57" s="57">
        <f>'[6]SUM FEB 2024'!$G$57</f>
        <v>-14364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64" t="s">
        <v>73</v>
      </c>
      <c r="B58" s="65"/>
      <c r="C58" s="66">
        <f>C56+C57</f>
        <v>198644</v>
      </c>
      <c r="D58" s="65"/>
      <c r="E58" s="66">
        <f>E56+E57</f>
        <v>101025</v>
      </c>
      <c r="F58" s="65"/>
      <c r="G58" s="66">
        <f>G56+G57</f>
        <v>361855</v>
      </c>
      <c r="H58" s="65"/>
      <c r="I58" s="66">
        <f>I56+I57</f>
        <v>265292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53" t="s">
        <v>85</v>
      </c>
      <c r="B60" s="53"/>
      <c r="C60" s="53"/>
      <c r="D60" s="53"/>
      <c r="E60" s="53"/>
      <c r="F60" s="53"/>
      <c r="G60" s="53"/>
      <c r="H60" s="53"/>
      <c r="I60" s="53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zoomScaleNormal="100" workbookViewId="0"/>
  </sheetViews>
  <sheetFormatPr defaultRowHeight="15" x14ac:dyDescent="0.25"/>
  <cols>
    <col min="2" max="8" width="18.7109375" customWidth="1"/>
  </cols>
  <sheetData>
    <row r="1" spans="1:8" x14ac:dyDescent="0.25">
      <c r="B1" s="53" t="s">
        <v>0</v>
      </c>
      <c r="C1" s="53"/>
      <c r="D1" s="53"/>
      <c r="E1" s="53"/>
      <c r="F1" s="53"/>
      <c r="G1" s="53"/>
      <c r="H1" s="53"/>
    </row>
    <row r="2" spans="1:8" x14ac:dyDescent="0.25">
      <c r="B2" s="53" t="s">
        <v>1</v>
      </c>
      <c r="C2" s="72"/>
      <c r="D2" s="53"/>
      <c r="E2" s="53"/>
      <c r="F2" s="53"/>
      <c r="G2" s="53"/>
      <c r="H2" s="53"/>
    </row>
    <row r="3" spans="1:8" x14ac:dyDescent="0.25">
      <c r="B3" s="53"/>
      <c r="C3" s="72"/>
      <c r="D3" s="53"/>
      <c r="E3" s="53"/>
      <c r="F3" s="53"/>
      <c r="G3" s="53"/>
      <c r="H3" s="53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79</v>
      </c>
      <c r="G5" s="4" t="s">
        <v>80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81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82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73">
        <v>350475490</v>
      </c>
      <c r="G8" s="8">
        <v>2.2233028885425124E-2</v>
      </c>
      <c r="H8" s="8"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74">
        <v>300897463</v>
      </c>
      <c r="G9" s="10">
        <v>-9.3931489948014535E-3</v>
      </c>
      <c r="H9" s="10">
        <v>7.3762083785930679E-3</v>
      </c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73"/>
      <c r="G10" s="8" t="s">
        <v>22</v>
      </c>
      <c r="H10" s="8" t="s">
        <v>22</v>
      </c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5"/>
      <c r="G11" s="10" t="s">
        <v>22</v>
      </c>
      <c r="H11" s="10" t="s">
        <v>22</v>
      </c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73"/>
      <c r="G12" s="8" t="s">
        <v>22</v>
      </c>
      <c r="H12" s="8" t="s">
        <v>22</v>
      </c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6"/>
      <c r="G13" s="77"/>
      <c r="H13" s="77"/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73"/>
      <c r="G14" s="8" t="s">
        <v>22</v>
      </c>
      <c r="H14" s="8" t="s">
        <v>22</v>
      </c>
    </row>
    <row r="15" spans="1:8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8"/>
      <c r="G15" s="10" t="s">
        <v>22</v>
      </c>
      <c r="H15" s="10" t="s">
        <v>22</v>
      </c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73"/>
      <c r="G16" s="8" t="s">
        <v>22</v>
      </c>
      <c r="H16" s="8" t="s">
        <v>22</v>
      </c>
    </row>
    <row r="17" spans="1:8" x14ac:dyDescent="0.25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74"/>
      <c r="G17" s="10" t="s">
        <v>22</v>
      </c>
      <c r="H17" s="10" t="s">
        <v>22</v>
      </c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73"/>
      <c r="G18" s="8" t="s">
        <v>22</v>
      </c>
      <c r="H18" s="8" t="s">
        <v>22</v>
      </c>
    </row>
    <row r="19" spans="1:8" x14ac:dyDescent="0.25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74"/>
      <c r="G19" s="10" t="s">
        <v>22</v>
      </c>
      <c r="H19" s="10" t="s">
        <v>22</v>
      </c>
    </row>
    <row r="20" spans="1:8" ht="18" x14ac:dyDescent="0.25">
      <c r="A20" s="2"/>
      <c r="B20" s="2"/>
      <c r="C20" s="12"/>
      <c r="D20" s="12"/>
      <c r="E20" s="12"/>
      <c r="F20" s="2"/>
      <c r="G20" s="2"/>
      <c r="H20" s="2"/>
    </row>
    <row r="21" spans="1:8" ht="18" x14ac:dyDescent="0.25">
      <c r="A21" s="2"/>
      <c r="C21" s="12"/>
      <c r="D21" s="12"/>
      <c r="E21" s="12"/>
    </row>
    <row r="22" spans="1:8" x14ac:dyDescent="0.25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651372953</v>
      </c>
      <c r="G22" s="8"/>
      <c r="H22" s="8"/>
    </row>
    <row r="23" spans="1:8" x14ac:dyDescent="0.25">
      <c r="A23" s="2"/>
      <c r="B23" s="79"/>
      <c r="C23" s="20"/>
      <c r="D23" s="20"/>
      <c r="E23" s="20"/>
      <c r="F23" s="20"/>
      <c r="G23" s="20"/>
      <c r="H23" s="20"/>
    </row>
    <row r="24" spans="1:8" x14ac:dyDescent="0.25">
      <c r="B24" s="85" t="s">
        <v>85</v>
      </c>
      <c r="C24" s="85"/>
      <c r="D24" s="85"/>
      <c r="E24" s="85"/>
      <c r="F24" s="85"/>
      <c r="G24" s="85"/>
      <c r="H24" s="85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2025 Collections Summary</vt:lpstr>
      <vt:lpstr>Feb 2025 Gallons Summary</vt:lpstr>
      <vt:lpstr>Feb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2025-03-31T18:24:48Z</dcterms:modified>
</cp:coreProperties>
</file>