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\BTS\fuelbond\Excel\2026 Highway Reports\January 2026\"/>
    </mc:Choice>
  </mc:AlternateContent>
  <xr:revisionPtr revIDLastSave="0" documentId="13_ncr:1_{EE461363-4ECF-4375-B362-26D850A785C4}" xr6:coauthVersionLast="47" xr6:coauthVersionMax="47" xr10:uidLastSave="{00000000-0000-0000-0000-000000000000}"/>
  <bookViews>
    <workbookView xWindow="-120" yWindow="-120" windowWidth="29040" windowHeight="15720" xr2:uid="{DD8B6685-F534-4B7E-9252-F2BF3EF36B36}"/>
  </bookViews>
  <sheets>
    <sheet name="Jan 2026 Collections Summary" sheetId="1" r:id="rId1"/>
    <sheet name="Jan 2026 Gallons Summary" sheetId="2" r:id="rId2"/>
    <sheet name="Jan 2026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" l="1"/>
  <c r="I57" i="2"/>
  <c r="E57" i="2"/>
  <c r="C57" i="2"/>
  <c r="G57" i="2" s="1"/>
  <c r="I56" i="2"/>
  <c r="E56" i="2"/>
  <c r="E58" i="2" s="1"/>
  <c r="C56" i="2"/>
  <c r="G56" i="2" s="1"/>
  <c r="I51" i="2"/>
  <c r="E51" i="2"/>
  <c r="C51" i="2"/>
  <c r="G51" i="2" s="1"/>
  <c r="I50" i="2"/>
  <c r="I52" i="2" s="1"/>
  <c r="E50" i="2"/>
  <c r="E52" i="2" s="1"/>
  <c r="C50" i="2"/>
  <c r="G50" i="2" s="1"/>
  <c r="G52" i="2" s="1"/>
  <c r="H43" i="2"/>
  <c r="D43" i="2"/>
  <c r="B43" i="2"/>
  <c r="F43" i="2" s="1"/>
  <c r="H42" i="2"/>
  <c r="D42" i="2"/>
  <c r="B42" i="2"/>
  <c r="H41" i="2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D33" i="2"/>
  <c r="E37" i="2" s="1"/>
  <c r="E40" i="2" s="1"/>
  <c r="B33" i="2"/>
  <c r="C37" i="2" s="1"/>
  <c r="C40" i="2" s="1"/>
  <c r="I32" i="2"/>
  <c r="E32" i="2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I28" i="2" s="1"/>
  <c r="D19" i="2"/>
  <c r="B19" i="2"/>
  <c r="F19" i="2" s="1"/>
  <c r="H15" i="2"/>
  <c r="D15" i="2"/>
  <c r="B15" i="2"/>
  <c r="F15" i="2" s="1"/>
  <c r="H13" i="2"/>
  <c r="I14" i="2" s="1"/>
  <c r="I16" i="2" s="1"/>
  <c r="D13" i="2"/>
  <c r="E14" i="2" s="1"/>
  <c r="E16" i="2" s="1"/>
  <c r="B13" i="2"/>
  <c r="C14" i="2" s="1"/>
  <c r="C16" i="2" s="1"/>
  <c r="E9" i="2"/>
  <c r="H8" i="2"/>
  <c r="D8" i="2"/>
  <c r="B8" i="2"/>
  <c r="F8" i="2" s="1"/>
  <c r="H7" i="2"/>
  <c r="D7" i="2"/>
  <c r="B7" i="2"/>
  <c r="C9" i="2" s="1"/>
  <c r="I5" i="2"/>
  <c r="E5" i="2"/>
  <c r="C5" i="2"/>
  <c r="G5" i="2" s="1"/>
  <c r="I37" i="2" l="1"/>
  <c r="I40" i="2" s="1"/>
  <c r="I46" i="2" s="1"/>
  <c r="E11" i="2"/>
  <c r="E17" i="2" s="1"/>
  <c r="E30" i="2" s="1"/>
  <c r="D45" i="2"/>
  <c r="E46" i="2" s="1"/>
  <c r="H45" i="2"/>
  <c r="I58" i="2"/>
  <c r="I9" i="2"/>
  <c r="I11" i="2" s="1"/>
  <c r="I17" i="2" s="1"/>
  <c r="I30" i="2" s="1"/>
  <c r="E28" i="2"/>
  <c r="B45" i="2"/>
  <c r="C46" i="2" s="1"/>
  <c r="G58" i="2"/>
  <c r="G28" i="2"/>
  <c r="F7" i="2"/>
  <c r="G9" i="2" s="1"/>
  <c r="G11" i="2" s="1"/>
  <c r="F13" i="2"/>
  <c r="G14" i="2" s="1"/>
  <c r="G16" i="2" s="1"/>
  <c r="F33" i="2"/>
  <c r="G37" i="2" s="1"/>
  <c r="G40" i="2" s="1"/>
  <c r="F42" i="2"/>
  <c r="F45" i="2" s="1"/>
  <c r="C28" i="2"/>
  <c r="C52" i="2"/>
  <c r="C11" i="2"/>
  <c r="C17" i="2" s="1"/>
  <c r="C30" i="2" s="1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C13" i="1"/>
  <c r="B13" i="1"/>
  <c r="B11" i="1"/>
  <c r="E8" i="1"/>
  <c r="C8" i="1"/>
  <c r="B8" i="1"/>
  <c r="D8" i="1" s="1"/>
  <c r="E7" i="1"/>
  <c r="E11" i="1" s="1"/>
  <c r="C7" i="1"/>
  <c r="B7" i="1"/>
  <c r="D7" i="1" s="1"/>
  <c r="I48" i="2" l="1"/>
  <c r="I54" i="2" s="1"/>
  <c r="E48" i="2"/>
  <c r="E54" i="2" s="1"/>
  <c r="C48" i="2"/>
  <c r="C54" i="2" s="1"/>
  <c r="G17" i="2"/>
  <c r="G30" i="2" s="1"/>
  <c r="G46" i="2"/>
  <c r="G48" i="2"/>
  <c r="G54" i="2" s="1"/>
  <c r="D11" i="1"/>
  <c r="C11" i="1"/>
  <c r="B19" i="1"/>
  <c r="B21" i="1" s="1"/>
  <c r="B26" i="1" s="1"/>
  <c r="B35" i="1" s="1"/>
  <c r="E19" i="1"/>
  <c r="E21" i="1" s="1"/>
  <c r="E26" i="1" s="1"/>
  <c r="E35" i="1" s="1"/>
  <c r="C19" i="1"/>
  <c r="C21" i="1" s="1"/>
  <c r="C26" i="1" s="1"/>
  <c r="C35" i="1" s="1"/>
  <c r="D13" i="1"/>
  <c r="D19" i="1" s="1"/>
  <c r="D21" i="1" s="1"/>
  <c r="D26" i="1" s="1"/>
  <c r="D35" i="1" s="1"/>
</calcChain>
</file>

<file path=xl/sharedStrings.xml><?xml version="1.0" encoding="utf-8"?>
<sst xmlns="http://schemas.openxmlformats.org/spreadsheetml/2006/main" count="129" uniqueCount="88">
  <si>
    <t>MISSOURI DEPARTMENT OF REVENUE</t>
  </si>
  <si>
    <t>TOTAL HIGHWAY GALLONS (GAS &amp; DIESEL)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</si>
  <si>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</si>
  <si>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</si>
  <si>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</si>
  <si>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</si>
  <si>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</si>
  <si>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</si>
  <si>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</si>
  <si>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</si>
  <si>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</si>
  <si>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</si>
  <si>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</si>
  <si>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</si>
  <si>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</si>
  <si>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</si>
  <si>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</si>
  <si>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</si>
  <si>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</si>
  <si>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</si>
  <si>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</si>
  <si>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</si>
  <si>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</si>
  <si>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</si>
  <si>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</si>
  <si>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</si>
  <si>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</si>
  <si>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</si>
  <si>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</si>
  <si>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</si>
  <si>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</si>
  <si>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</si>
  <si>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</si>
  <si>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</si>
  <si>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</si>
  <si>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</si>
  <si>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</si>
  <si>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</si>
  <si>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</si>
  <si>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</si>
  <si>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</si>
  <si>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</si>
  <si>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</si>
  <si>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</si>
  <si>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</si>
  <si>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</si>
  <si>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</si>
  <si>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</si>
  <si>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</si>
  <si>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</si>
  <si>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</si>
  <si>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</si>
  <si>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</si>
  <si>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</si>
  <si>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</si>
  <si>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</si>
  <si>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</si>
  <si>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</si>
  <si>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</si>
  <si>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</si>
  <si>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</si>
  <si>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</si>
  <si>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</si>
  <si>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</si>
  <si>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</si>
  <si>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</si>
  <si>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</si>
  <si>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</si>
  <si>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</si>
  <si>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</si>
  <si>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</si>
  <si>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>NET AVIATION TAXED</t>
  </si>
  <si>
    <t>REFUNDS(HWY)-GASOLINE</t>
  </si>
  <si>
    <t>REFUNDS(HWY)-SPECIAL FUEL</t>
  </si>
  <si>
    <t>JANUARY 2026</t>
  </si>
  <si>
    <t>JANUARY 2025</t>
  </si>
  <si>
    <t>YEAR TO DATE 2026</t>
  </si>
  <si>
    <t>REFUNDS -SPECIAL FUEL</t>
  </si>
  <si>
    <t xml:space="preserve">ABOVE FIGURES COMPILED FROM MOTOR FUEL LICENSEE RECORDS OF THE MISSOURI DEPARTMENT OF REVENUE, TAXATION DIVISION, BY ISABELLA WESTERMAN, FEBRUARY 25, 2026.  </t>
  </si>
  <si>
    <t xml:space="preserve">   RETAIL</t>
  </si>
  <si>
    <t>GROSS S/F FUEL (DIESEL) RECEIVED</t>
  </si>
  <si>
    <t xml:space="preserve">  S/F ALLOWANCE 2%</t>
  </si>
  <si>
    <t xml:space="preserve">   S/F (DIESEL) HWY REFUNDS</t>
  </si>
  <si>
    <t>ABOVE FIGURES COMPILED FROM MOTOR FUEL LICENSEE RECORDS OF THE MISSOURI DEPARTMENT OF REVENUE, TAXATION DIVISION, BY ISABELLA WESTERMAN, FEBRUARY 25, 2026.</t>
  </si>
  <si>
    <t>GALLONS 2026</t>
  </si>
  <si>
    <t xml:space="preserve"> INCREASE 2026</t>
  </si>
  <si>
    <t xml:space="preserve"> OVER 2025 (%)</t>
  </si>
  <si>
    <t xml:space="preserve"> 26 OVER 25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</si>
</sst>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2" fillId="0" borderId="0"/>
  </cellStyleXfs>
  <cellXfs count="9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1" fillId="0" borderId="0" xfId="0" applyFont="1"/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38" fontId="4" fillId="2" borderId="0" xfId="0" applyNumberFormat="1" applyFont="1" applyFill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4" fillId="0" borderId="0" xfId="0" applyFont="1"/>
    <xf numFmtId="49" fontId="4" fillId="2" borderId="1" xfId="0" applyNumberFormat="1" applyFont="1" applyFill="1" applyBorder="1" applyAlignment="1">
      <alignment vertical="center"/>
    </xf>
    <xf numFmtId="8" fontId="8" fillId="2" borderId="18" xfId="0" applyNumberFormat="1" applyFont="1" applyFill="1" applyBorder="1" applyAlignment="1">
      <alignment horizontal="right" vertical="center"/>
    </xf>
    <xf numFmtId="0" fontId="8" fillId="0" borderId="7" xfId="0" applyFont="1" applyBorder="1"/>
    <xf numFmtId="0" fontId="8" fillId="4" borderId="7" xfId="0" applyFont="1" applyFill="1" applyBorder="1" applyAlignment="1">
      <alignment vertical="center"/>
    </xf>
    <xf numFmtId="0" fontId="8" fillId="0" borderId="16" xfId="0" applyFont="1" applyBorder="1"/>
    <xf numFmtId="8" fontId="8" fillId="2" borderId="17" xfId="0" applyNumberFormat="1" applyFont="1" applyFill="1" applyBorder="1" applyAlignment="1">
      <alignment horizontal="right" vertical="center"/>
    </xf>
    <xf numFmtId="8" fontId="8" fillId="2" borderId="19" xfId="0" applyNumberFormat="1" applyFont="1" applyFill="1" applyBorder="1" applyAlignment="1">
      <alignment horizontal="left" vertical="center"/>
    </xf>
    <xf numFmtId="0" fontId="0" fillId="0" borderId="20" xfId="0" applyBorder="1"/>
    <xf numFmtId="0" fontId="1" fillId="0" borderId="20" xfId="0" applyFont="1" applyBorder="1"/>
    <xf numFmtId="0" fontId="13" fillId="0" borderId="20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0" fontId="4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 readingOrder="1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5" fillId="0" borderId="0" xfId="0" applyNumberFormat="1" applyFont="1"/>
    <xf numFmtId="0" fontId="7" fillId="0" borderId="0" xfId="0" applyFont="1" applyAlignment="1">
      <alignment horizontal="center" vertical="center" readingOrder="1"/>
    </xf>
  </cellXfs>
  <cellStyles count="5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  <cellStyle name="Normal 5" xfId="4" xr:uid="{52102C91-8ADB-42B0-AE1D-9954076F5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6%20Highway%20Reports\HWYCOL%20JAN%20-%20MAR.xls" TargetMode="External"/><Relationship Id="rId1" Type="http://schemas.openxmlformats.org/officeDocument/2006/relationships/externalLinkPath" Target="/Tax/BTS/fuelbond/Excel/2026%20Highway%20Reports/HWYCOL%20JAN%20-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5%20Highway%20Reports\HWYCOL%20JAN%20-%20MAR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6%20Highway%20Reports\HWYGAL01.xls" TargetMode="External"/><Relationship Id="rId1" Type="http://schemas.openxmlformats.org/officeDocument/2006/relationships/externalLinkPath" Target="/Tax/BTS/fuelbond/Excel/2026%20Highway%20Reports/HWYGAL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5%20Highway%20Reports\HWYGAL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 % JAN"/>
      <sheetName val="295% JAN"/>
      <sheetName val="17% JAN"/>
      <sheetName val="SUM JAN 2026"/>
      <sheetName val="9 % FEB"/>
      <sheetName val="295% FEB"/>
      <sheetName val="17% FEB"/>
      <sheetName val="SUM FEB 2026"/>
      <sheetName val="9% MAR"/>
      <sheetName val="295% MAR"/>
      <sheetName val="17% MAR"/>
      <sheetName val="SUM MAR 2026"/>
    </sheetNames>
    <sheetDataSet>
      <sheetData sheetId="0">
        <row r="7">
          <cell r="B7">
            <v>0</v>
          </cell>
        </row>
        <row r="8">
          <cell r="B8">
            <v>0</v>
          </cell>
        </row>
        <row r="11">
          <cell r="B11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16422</v>
          </cell>
        </row>
        <row r="30">
          <cell r="B30">
            <v>0</v>
          </cell>
        </row>
      </sheetData>
      <sheetData sheetId="1">
        <row r="7">
          <cell r="B7">
            <v>82468274.070000008</v>
          </cell>
        </row>
        <row r="8">
          <cell r="B8">
            <v>23190135.809999999</v>
          </cell>
        </row>
        <row r="11">
          <cell r="B11">
            <v>105658409.88000001</v>
          </cell>
        </row>
        <row r="13">
          <cell r="B13">
            <v>-236360.84</v>
          </cell>
        </row>
        <row r="14">
          <cell r="B14">
            <v>-14124.76</v>
          </cell>
        </row>
        <row r="15">
          <cell r="B15">
            <v>-819360.22</v>
          </cell>
        </row>
        <row r="16">
          <cell r="B16">
            <v>-357.84</v>
          </cell>
        </row>
        <row r="17">
          <cell r="B17">
            <v>-1122.03</v>
          </cell>
        </row>
        <row r="23">
          <cell r="B23">
            <v>11660.85</v>
          </cell>
        </row>
        <row r="24">
          <cell r="B24">
            <v>-652770.69999999995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2">
        <row r="7">
          <cell r="B7">
            <v>29465</v>
          </cell>
        </row>
        <row r="8">
          <cell r="B8">
            <v>21385</v>
          </cell>
        </row>
        <row r="11">
          <cell r="B11">
            <v>50850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% JAN"/>
      <sheetName val="27% JAN"/>
      <sheetName val="17% JAN"/>
      <sheetName val="SUM JAN 2025"/>
      <sheetName val="9 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/>
      <sheetData sheetId="1"/>
      <sheetData sheetId="2"/>
      <sheetData sheetId="3">
        <row r="7">
          <cell r="B7">
            <v>75359914.049999997</v>
          </cell>
          <cell r="D7">
            <v>75359914.049999997</v>
          </cell>
        </row>
        <row r="8">
          <cell r="B8">
            <v>20499070.48</v>
          </cell>
          <cell r="D8">
            <v>20499070.48</v>
          </cell>
        </row>
        <row r="13">
          <cell r="B13">
            <v>-470423.55</v>
          </cell>
          <cell r="D13">
            <v>-470423.55</v>
          </cell>
        </row>
        <row r="14">
          <cell r="B14">
            <v>-1582.35</v>
          </cell>
          <cell r="D14">
            <v>-1582.35</v>
          </cell>
        </row>
        <row r="15">
          <cell r="B15">
            <v>-688127.45</v>
          </cell>
          <cell r="D15">
            <v>-688127.45</v>
          </cell>
        </row>
        <row r="16">
          <cell r="B16">
            <v>-21.55</v>
          </cell>
          <cell r="D16">
            <v>-21.55</v>
          </cell>
        </row>
        <row r="17">
          <cell r="B17">
            <v>-332.5</v>
          </cell>
          <cell r="D17">
            <v>-332.5</v>
          </cell>
        </row>
        <row r="23">
          <cell r="B23">
            <v>14188.11</v>
          </cell>
          <cell r="D23">
            <v>14188.11</v>
          </cell>
        </row>
        <row r="24">
          <cell r="B24">
            <v>-197068.59</v>
          </cell>
          <cell r="D24">
            <v>-197068.59</v>
          </cell>
        </row>
        <row r="29">
          <cell r="B29">
            <v>14659</v>
          </cell>
          <cell r="D29">
            <v>14659</v>
          </cell>
        </row>
        <row r="30">
          <cell r="B30">
            <v>0</v>
          </cell>
          <cell r="D30">
            <v>0</v>
          </cell>
        </row>
        <row r="32">
          <cell r="B32">
            <v>1467477</v>
          </cell>
          <cell r="D32">
            <v>1467477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AN"/>
      <sheetName val="295% JAN"/>
      <sheetName val="17% JAN"/>
      <sheetName val="SUM JAN 2026"/>
      <sheetName val="9% FEB"/>
      <sheetName val="295% FEB"/>
      <sheetName val="17% FEB"/>
      <sheetName val="SUM FEB 2026"/>
      <sheetName val="9% MAR"/>
      <sheetName val="295% MAR"/>
      <sheetName val="17% MAR"/>
      <sheetName val="SUM MAR 2026"/>
    </sheetNames>
    <sheetDataSet>
      <sheetData sheetId="0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182610</v>
          </cell>
        </row>
        <row r="57">
          <cell r="C57">
            <v>0</v>
          </cell>
        </row>
        <row r="58">
          <cell r="C58">
            <v>182610</v>
          </cell>
        </row>
      </sheetData>
      <sheetData sheetId="1">
        <row r="5">
          <cell r="C5">
            <v>305370618</v>
          </cell>
        </row>
        <row r="7">
          <cell r="B7">
            <v>16868311</v>
          </cell>
        </row>
        <row r="8">
          <cell r="B8">
            <v>0</v>
          </cell>
        </row>
        <row r="13">
          <cell r="B13">
            <v>179727</v>
          </cell>
        </row>
        <row r="15">
          <cell r="B15">
            <v>8546143</v>
          </cell>
        </row>
        <row r="19">
          <cell r="B19">
            <v>147921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138871</v>
          </cell>
        </row>
        <row r="23">
          <cell r="B23">
            <v>138020</v>
          </cell>
        </row>
        <row r="24">
          <cell r="B24">
            <v>313930</v>
          </cell>
        </row>
        <row r="25">
          <cell r="B25">
            <v>62481</v>
          </cell>
        </row>
        <row r="26">
          <cell r="B26">
            <v>141248</v>
          </cell>
        </row>
        <row r="32">
          <cell r="C32">
            <v>103677351</v>
          </cell>
        </row>
        <row r="33">
          <cell r="B33">
            <v>5355986</v>
          </cell>
        </row>
        <row r="34">
          <cell r="B34">
            <v>29872</v>
          </cell>
        </row>
        <row r="35">
          <cell r="B35">
            <v>0</v>
          </cell>
        </row>
        <row r="36">
          <cell r="B36">
            <v>18018308</v>
          </cell>
        </row>
        <row r="38">
          <cell r="B38">
            <v>1565199</v>
          </cell>
        </row>
        <row r="41">
          <cell r="B41">
            <v>2777492</v>
          </cell>
        </row>
        <row r="42">
          <cell r="B42">
            <v>3578</v>
          </cell>
        </row>
        <row r="43">
          <cell r="B43">
            <v>3803</v>
          </cell>
        </row>
        <row r="50">
          <cell r="C50">
            <v>39528</v>
          </cell>
        </row>
        <row r="51">
          <cell r="C51">
            <v>-2212782</v>
          </cell>
        </row>
      </sheetData>
      <sheetData sheetId="2">
        <row r="5">
          <cell r="C5">
            <v>173324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125794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AN"/>
      <sheetName val="27% JAN"/>
      <sheetName val="17% JAN"/>
      <sheetName val="SUM JAN 2025"/>
      <sheetName val="9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/>
      <sheetData sheetId="1"/>
      <sheetData sheetId="2"/>
      <sheetData sheetId="3">
        <row r="5">
          <cell r="C5">
            <v>306315197</v>
          </cell>
          <cell r="G5">
            <v>306315197</v>
          </cell>
        </row>
        <row r="7">
          <cell r="B7">
            <v>18398675</v>
          </cell>
          <cell r="F7">
            <v>18398675</v>
          </cell>
        </row>
        <row r="8">
          <cell r="B8">
            <v>0</v>
          </cell>
          <cell r="F8">
            <v>0</v>
          </cell>
        </row>
        <row r="9">
          <cell r="C9">
            <v>18398675</v>
          </cell>
        </row>
        <row r="13">
          <cell r="B13">
            <v>133226</v>
          </cell>
          <cell r="F13">
            <v>133226</v>
          </cell>
        </row>
        <row r="15">
          <cell r="B15">
            <v>8372032</v>
          </cell>
          <cell r="F15">
            <v>8372032</v>
          </cell>
        </row>
        <row r="19">
          <cell r="B19">
            <v>323575</v>
          </cell>
          <cell r="F19">
            <v>323575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0</v>
          </cell>
        </row>
        <row r="22">
          <cell r="B22">
            <v>46283</v>
          </cell>
          <cell r="F22">
            <v>46283</v>
          </cell>
        </row>
        <row r="23">
          <cell r="B23">
            <v>469776</v>
          </cell>
          <cell r="F23">
            <v>469776</v>
          </cell>
        </row>
        <row r="24">
          <cell r="B24">
            <v>433415</v>
          </cell>
          <cell r="F24">
            <v>433415</v>
          </cell>
        </row>
        <row r="25">
          <cell r="B25">
            <v>469261</v>
          </cell>
          <cell r="F25">
            <v>469261</v>
          </cell>
        </row>
        <row r="26">
          <cell r="B26">
            <v>21098</v>
          </cell>
          <cell r="F26">
            <v>21098</v>
          </cell>
        </row>
        <row r="32">
          <cell r="C32">
            <v>101056555</v>
          </cell>
          <cell r="G32">
            <v>101056555</v>
          </cell>
        </row>
        <row r="33">
          <cell r="B33">
            <v>5858078</v>
          </cell>
          <cell r="F33">
            <v>5858078</v>
          </cell>
        </row>
        <row r="34">
          <cell r="B34">
            <v>31270</v>
          </cell>
          <cell r="F34">
            <v>31270</v>
          </cell>
        </row>
        <row r="35">
          <cell r="B35">
            <v>0</v>
          </cell>
          <cell r="F35">
            <v>0</v>
          </cell>
        </row>
        <row r="36">
          <cell r="B36">
            <v>17661232</v>
          </cell>
          <cell r="F36">
            <v>17661232</v>
          </cell>
        </row>
        <row r="38">
          <cell r="B38">
            <v>1450868</v>
          </cell>
          <cell r="F38">
            <v>1450868</v>
          </cell>
        </row>
        <row r="41">
          <cell r="B41">
            <v>2548620</v>
          </cell>
          <cell r="F41">
            <v>2548620</v>
          </cell>
        </row>
        <row r="42">
          <cell r="B42">
            <v>287</v>
          </cell>
          <cell r="F42">
            <v>287</v>
          </cell>
        </row>
        <row r="43">
          <cell r="B43">
            <v>1231</v>
          </cell>
          <cell r="F43">
            <v>1231</v>
          </cell>
        </row>
        <row r="50">
          <cell r="C50">
            <v>52549</v>
          </cell>
          <cell r="G50">
            <v>52549</v>
          </cell>
        </row>
        <row r="51">
          <cell r="C51">
            <v>-729884</v>
          </cell>
          <cell r="G51">
            <v>-729884</v>
          </cell>
        </row>
        <row r="56">
          <cell r="C56">
            <v>163211</v>
          </cell>
          <cell r="G56">
            <v>163211</v>
          </cell>
        </row>
        <row r="57">
          <cell r="C57">
            <v>0</v>
          </cell>
          <cell r="G57">
            <v>0</v>
          </cell>
        </row>
      </sheetData>
      <sheetData sheetId="4"/>
      <sheetData sheetId="5"/>
      <sheetData sheetId="6"/>
      <sheetData sheetId="7">
        <row r="5">
          <cell r="C5">
            <v>258187336</v>
          </cell>
        </row>
      </sheetData>
      <sheetData sheetId="8"/>
      <sheetData sheetId="9"/>
      <sheetData sheetId="10"/>
      <sheetData sheetId="11">
        <row r="5">
          <cell r="C5">
            <v>301681789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G37"/>
  <sheetViews>
    <sheetView tabSelected="1" view="pageBreakPreview" zoomScale="60" zoomScaleNormal="85" workbookViewId="0"/>
  </sheetViews>
  <sheetFormatPr defaultRowHeight="15" x14ac:dyDescent="0.25"/>
  <cols>
    <col min="1" max="1" width="35.7109375" customWidth="1"/>
    <col min="2" max="5" width="30.7109375" customWidth="1"/>
    <col min="7" max="7" width="17.7109375" bestFit="1" customWidth="1"/>
    <col min="256" max="256" width="35.7109375" customWidth="1"/>
    <col min="257" max="260" width="30.7109375" customWidth="1"/>
    <col min="263" max="263" width="17.7109375" bestFit="1" customWidth="1"/>
    <col min="512" max="512" width="35.7109375" customWidth="1"/>
    <col min="513" max="516" width="30.7109375" customWidth="1"/>
    <col min="519" max="519" width="17.7109375" bestFit="1" customWidth="1"/>
    <col min="768" max="768" width="35.7109375" customWidth="1"/>
    <col min="769" max="772" width="30.7109375" customWidth="1"/>
    <col min="775" max="775" width="17.7109375" bestFit="1" customWidth="1"/>
    <col min="1024" max="1024" width="35.7109375" customWidth="1"/>
    <col min="1025" max="1028" width="30.7109375" customWidth="1"/>
    <col min="1031" max="1031" width="17.7109375" bestFit="1" customWidth="1"/>
    <col min="1280" max="1280" width="35.7109375" customWidth="1"/>
    <col min="1281" max="1284" width="30.7109375" customWidth="1"/>
    <col min="1287" max="1287" width="17.7109375" bestFit="1" customWidth="1"/>
    <col min="1536" max="1536" width="35.7109375" customWidth="1"/>
    <col min="1537" max="1540" width="30.7109375" customWidth="1"/>
    <col min="1543" max="1543" width="17.7109375" bestFit="1" customWidth="1"/>
    <col min="1792" max="1792" width="35.7109375" customWidth="1"/>
    <col min="1793" max="1796" width="30.7109375" customWidth="1"/>
    <col min="1799" max="1799" width="17.7109375" bestFit="1" customWidth="1"/>
    <col min="2048" max="2048" width="35.7109375" customWidth="1"/>
    <col min="2049" max="2052" width="30.7109375" customWidth="1"/>
    <col min="2055" max="2055" width="17.7109375" bestFit="1" customWidth="1"/>
    <col min="2304" max="2304" width="35.7109375" customWidth="1"/>
    <col min="2305" max="2308" width="30.7109375" customWidth="1"/>
    <col min="2311" max="2311" width="17.7109375" bestFit="1" customWidth="1"/>
    <col min="2560" max="2560" width="35.7109375" customWidth="1"/>
    <col min="2561" max="2564" width="30.7109375" customWidth="1"/>
    <col min="2567" max="2567" width="17.7109375" bestFit="1" customWidth="1"/>
    <col min="2816" max="2816" width="35.7109375" customWidth="1"/>
    <col min="2817" max="2820" width="30.7109375" customWidth="1"/>
    <col min="2823" max="2823" width="17.7109375" bestFit="1" customWidth="1"/>
    <col min="3072" max="3072" width="35.7109375" customWidth="1"/>
    <col min="3073" max="3076" width="30.7109375" customWidth="1"/>
    <col min="3079" max="3079" width="17.7109375" bestFit="1" customWidth="1"/>
    <col min="3328" max="3328" width="35.7109375" customWidth="1"/>
    <col min="3329" max="3332" width="30.7109375" customWidth="1"/>
    <col min="3335" max="3335" width="17.7109375" bestFit="1" customWidth="1"/>
    <col min="3584" max="3584" width="35.7109375" customWidth="1"/>
    <col min="3585" max="3588" width="30.7109375" customWidth="1"/>
    <col min="3591" max="3591" width="17.7109375" bestFit="1" customWidth="1"/>
    <col min="3840" max="3840" width="35.7109375" customWidth="1"/>
    <col min="3841" max="3844" width="30.7109375" customWidth="1"/>
    <col min="3847" max="3847" width="17.7109375" bestFit="1" customWidth="1"/>
    <col min="4096" max="4096" width="35.7109375" customWidth="1"/>
    <col min="4097" max="4100" width="30.7109375" customWidth="1"/>
    <col min="4103" max="4103" width="17.7109375" bestFit="1" customWidth="1"/>
    <col min="4352" max="4352" width="35.7109375" customWidth="1"/>
    <col min="4353" max="4356" width="30.7109375" customWidth="1"/>
    <col min="4359" max="4359" width="17.7109375" bestFit="1" customWidth="1"/>
    <col min="4608" max="4608" width="35.7109375" customWidth="1"/>
    <col min="4609" max="4612" width="30.7109375" customWidth="1"/>
    <col min="4615" max="4615" width="17.7109375" bestFit="1" customWidth="1"/>
    <col min="4864" max="4864" width="35.7109375" customWidth="1"/>
    <col min="4865" max="4868" width="30.7109375" customWidth="1"/>
    <col min="4871" max="4871" width="17.7109375" bestFit="1" customWidth="1"/>
    <col min="5120" max="5120" width="35.7109375" customWidth="1"/>
    <col min="5121" max="5124" width="30.7109375" customWidth="1"/>
    <col min="5127" max="5127" width="17.7109375" bestFit="1" customWidth="1"/>
    <col min="5376" max="5376" width="35.7109375" customWidth="1"/>
    <col min="5377" max="5380" width="30.7109375" customWidth="1"/>
    <col min="5383" max="5383" width="17.7109375" bestFit="1" customWidth="1"/>
    <col min="5632" max="5632" width="35.7109375" customWidth="1"/>
    <col min="5633" max="5636" width="30.7109375" customWidth="1"/>
    <col min="5639" max="5639" width="17.7109375" bestFit="1" customWidth="1"/>
    <col min="5888" max="5888" width="35.7109375" customWidth="1"/>
    <col min="5889" max="5892" width="30.7109375" customWidth="1"/>
    <col min="5895" max="5895" width="17.7109375" bestFit="1" customWidth="1"/>
    <col min="6144" max="6144" width="35.7109375" customWidth="1"/>
    <col min="6145" max="6148" width="30.7109375" customWidth="1"/>
    <col min="6151" max="6151" width="17.7109375" bestFit="1" customWidth="1"/>
    <col min="6400" max="6400" width="35.7109375" customWidth="1"/>
    <col min="6401" max="6404" width="30.7109375" customWidth="1"/>
    <col min="6407" max="6407" width="17.7109375" bestFit="1" customWidth="1"/>
    <col min="6656" max="6656" width="35.7109375" customWidth="1"/>
    <col min="6657" max="6660" width="30.7109375" customWidth="1"/>
    <col min="6663" max="6663" width="17.7109375" bestFit="1" customWidth="1"/>
    <col min="6912" max="6912" width="35.7109375" customWidth="1"/>
    <col min="6913" max="6916" width="30.7109375" customWidth="1"/>
    <col min="6919" max="6919" width="17.7109375" bestFit="1" customWidth="1"/>
    <col min="7168" max="7168" width="35.7109375" customWidth="1"/>
    <col min="7169" max="7172" width="30.7109375" customWidth="1"/>
    <col min="7175" max="7175" width="17.7109375" bestFit="1" customWidth="1"/>
    <col min="7424" max="7424" width="35.7109375" customWidth="1"/>
    <col min="7425" max="7428" width="30.7109375" customWidth="1"/>
    <col min="7431" max="7431" width="17.7109375" bestFit="1" customWidth="1"/>
    <col min="7680" max="7680" width="35.7109375" customWidth="1"/>
    <col min="7681" max="7684" width="30.7109375" customWidth="1"/>
    <col min="7687" max="7687" width="17.7109375" bestFit="1" customWidth="1"/>
    <col min="7936" max="7936" width="35.7109375" customWidth="1"/>
    <col min="7937" max="7940" width="30.7109375" customWidth="1"/>
    <col min="7943" max="7943" width="17.7109375" bestFit="1" customWidth="1"/>
    <col min="8192" max="8192" width="35.7109375" customWidth="1"/>
    <col min="8193" max="8196" width="30.7109375" customWidth="1"/>
    <col min="8199" max="8199" width="17.7109375" bestFit="1" customWidth="1"/>
    <col min="8448" max="8448" width="35.7109375" customWidth="1"/>
    <col min="8449" max="8452" width="30.7109375" customWidth="1"/>
    <col min="8455" max="8455" width="17.7109375" bestFit="1" customWidth="1"/>
    <col min="8704" max="8704" width="35.7109375" customWidth="1"/>
    <col min="8705" max="8708" width="30.7109375" customWidth="1"/>
    <col min="8711" max="8711" width="17.7109375" bestFit="1" customWidth="1"/>
    <col min="8960" max="8960" width="35.7109375" customWidth="1"/>
    <col min="8961" max="8964" width="30.7109375" customWidth="1"/>
    <col min="8967" max="8967" width="17.7109375" bestFit="1" customWidth="1"/>
    <col min="9216" max="9216" width="35.7109375" customWidth="1"/>
    <col min="9217" max="9220" width="30.7109375" customWidth="1"/>
    <col min="9223" max="9223" width="17.7109375" bestFit="1" customWidth="1"/>
    <col min="9472" max="9472" width="35.7109375" customWidth="1"/>
    <col min="9473" max="9476" width="30.7109375" customWidth="1"/>
    <col min="9479" max="9479" width="17.7109375" bestFit="1" customWidth="1"/>
    <col min="9728" max="9728" width="35.7109375" customWidth="1"/>
    <col min="9729" max="9732" width="30.7109375" customWidth="1"/>
    <col min="9735" max="9735" width="17.7109375" bestFit="1" customWidth="1"/>
    <col min="9984" max="9984" width="35.7109375" customWidth="1"/>
    <col min="9985" max="9988" width="30.7109375" customWidth="1"/>
    <col min="9991" max="9991" width="17.7109375" bestFit="1" customWidth="1"/>
    <col min="10240" max="10240" width="35.7109375" customWidth="1"/>
    <col min="10241" max="10244" width="30.7109375" customWidth="1"/>
    <col min="10247" max="10247" width="17.7109375" bestFit="1" customWidth="1"/>
    <col min="10496" max="10496" width="35.7109375" customWidth="1"/>
    <col min="10497" max="10500" width="30.7109375" customWidth="1"/>
    <col min="10503" max="10503" width="17.7109375" bestFit="1" customWidth="1"/>
    <col min="10752" max="10752" width="35.7109375" customWidth="1"/>
    <col min="10753" max="10756" width="30.7109375" customWidth="1"/>
    <col min="10759" max="10759" width="17.7109375" bestFit="1" customWidth="1"/>
    <col min="11008" max="11008" width="35.7109375" customWidth="1"/>
    <col min="11009" max="11012" width="30.7109375" customWidth="1"/>
    <col min="11015" max="11015" width="17.7109375" bestFit="1" customWidth="1"/>
    <col min="11264" max="11264" width="35.7109375" customWidth="1"/>
    <col min="11265" max="11268" width="30.7109375" customWidth="1"/>
    <col min="11271" max="11271" width="17.7109375" bestFit="1" customWidth="1"/>
    <col min="11520" max="11520" width="35.7109375" customWidth="1"/>
    <col min="11521" max="11524" width="30.7109375" customWidth="1"/>
    <col min="11527" max="11527" width="17.7109375" bestFit="1" customWidth="1"/>
    <col min="11776" max="11776" width="35.7109375" customWidth="1"/>
    <col min="11777" max="11780" width="30.7109375" customWidth="1"/>
    <col min="11783" max="11783" width="17.7109375" bestFit="1" customWidth="1"/>
    <col min="12032" max="12032" width="35.7109375" customWidth="1"/>
    <col min="12033" max="12036" width="30.7109375" customWidth="1"/>
    <col min="12039" max="12039" width="17.7109375" bestFit="1" customWidth="1"/>
    <col min="12288" max="12288" width="35.7109375" customWidth="1"/>
    <col min="12289" max="12292" width="30.7109375" customWidth="1"/>
    <col min="12295" max="12295" width="17.7109375" bestFit="1" customWidth="1"/>
    <col min="12544" max="12544" width="35.7109375" customWidth="1"/>
    <col min="12545" max="12548" width="30.7109375" customWidth="1"/>
    <col min="12551" max="12551" width="17.7109375" bestFit="1" customWidth="1"/>
    <col min="12800" max="12800" width="35.7109375" customWidth="1"/>
    <col min="12801" max="12804" width="30.7109375" customWidth="1"/>
    <col min="12807" max="12807" width="17.7109375" bestFit="1" customWidth="1"/>
    <col min="13056" max="13056" width="35.7109375" customWidth="1"/>
    <col min="13057" max="13060" width="30.7109375" customWidth="1"/>
    <col min="13063" max="13063" width="17.7109375" bestFit="1" customWidth="1"/>
    <col min="13312" max="13312" width="35.7109375" customWidth="1"/>
    <col min="13313" max="13316" width="30.7109375" customWidth="1"/>
    <col min="13319" max="13319" width="17.7109375" bestFit="1" customWidth="1"/>
    <col min="13568" max="13568" width="35.7109375" customWidth="1"/>
    <col min="13569" max="13572" width="30.7109375" customWidth="1"/>
    <col min="13575" max="13575" width="17.7109375" bestFit="1" customWidth="1"/>
    <col min="13824" max="13824" width="35.7109375" customWidth="1"/>
    <col min="13825" max="13828" width="30.7109375" customWidth="1"/>
    <col min="13831" max="13831" width="17.7109375" bestFit="1" customWidth="1"/>
    <col min="14080" max="14080" width="35.7109375" customWidth="1"/>
    <col min="14081" max="14084" width="30.7109375" customWidth="1"/>
    <col min="14087" max="14087" width="17.7109375" bestFit="1" customWidth="1"/>
    <col min="14336" max="14336" width="35.7109375" customWidth="1"/>
    <col min="14337" max="14340" width="30.7109375" customWidth="1"/>
    <col min="14343" max="14343" width="17.7109375" bestFit="1" customWidth="1"/>
    <col min="14592" max="14592" width="35.7109375" customWidth="1"/>
    <col min="14593" max="14596" width="30.7109375" customWidth="1"/>
    <col min="14599" max="14599" width="17.7109375" bestFit="1" customWidth="1"/>
    <col min="14848" max="14848" width="35.7109375" customWidth="1"/>
    <col min="14849" max="14852" width="30.7109375" customWidth="1"/>
    <col min="14855" max="14855" width="17.7109375" bestFit="1" customWidth="1"/>
    <col min="15104" max="15104" width="35.7109375" customWidth="1"/>
    <col min="15105" max="15108" width="30.7109375" customWidth="1"/>
    <col min="15111" max="15111" width="17.7109375" bestFit="1" customWidth="1"/>
    <col min="15360" max="15360" width="35.7109375" customWidth="1"/>
    <col min="15361" max="15364" width="30.7109375" customWidth="1"/>
    <col min="15367" max="15367" width="17.7109375" bestFit="1" customWidth="1"/>
    <col min="15616" max="15616" width="35.7109375" customWidth="1"/>
    <col min="15617" max="15620" width="30.7109375" customWidth="1"/>
    <col min="15623" max="15623" width="17.7109375" bestFit="1" customWidth="1"/>
    <col min="15872" max="15872" width="35.7109375" customWidth="1"/>
    <col min="15873" max="15876" width="30.7109375" customWidth="1"/>
    <col min="15879" max="15879" width="17.7109375" bestFit="1" customWidth="1"/>
    <col min="16128" max="16128" width="35.7109375" customWidth="1"/>
    <col min="16129" max="16132" width="30.7109375" customWidth="1"/>
    <col min="16135" max="16135" width="17.7109375" bestFit="1" customWidth="1"/>
  </cols>
  <sheetData>
    <row r="1" spans="1:5" ht="15.75" x14ac:dyDescent="0.25">
      <c r="A1" s="16" t="s">
        <v>0</v>
      </c>
      <c r="B1" s="20"/>
      <c r="C1" s="20"/>
      <c r="D1" s="21"/>
      <c r="E1" s="22"/>
    </row>
    <row r="2" spans="1:5" ht="15.75" x14ac:dyDescent="0.25">
      <c r="A2" s="16" t="s">
        <v>57</v>
      </c>
      <c r="B2" s="20"/>
      <c r="C2" s="20"/>
      <c r="D2" s="21"/>
      <c r="E2" s="22"/>
    </row>
    <row r="3" spans="1:5" ht="15.75" x14ac:dyDescent="0.25">
      <c r="A3" s="23" t="s">
        <v>19</v>
      </c>
      <c r="B3" s="23"/>
      <c r="C3" s="23"/>
      <c r="D3" s="23"/>
      <c r="E3" s="24"/>
    </row>
    <row r="4" spans="1:5" ht="15.75" x14ac:dyDescent="0.25">
      <c r="A4" s="24"/>
      <c r="B4" s="23"/>
      <c r="C4" s="23"/>
      <c r="D4" s="23"/>
      <c r="E4" s="24"/>
    </row>
    <row r="5" spans="1:5" s="13" customFormat="1" ht="15.75" x14ac:dyDescent="0.25">
      <c r="A5" s="25"/>
      <c r="B5" s="26" t="s">
        <v>74</v>
      </c>
      <c r="C5" s="26" t="s">
        <v>75</v>
      </c>
      <c r="D5" s="26" t="s">
        <v>76</v>
      </c>
      <c r="E5" s="26" t="s">
        <v>69</v>
      </c>
    </row>
    <row r="6" spans="1:5" ht="15.75" x14ac:dyDescent="0.25">
      <c r="A6" s="73"/>
      <c r="B6" s="28"/>
      <c r="C6" s="29"/>
      <c r="D6" s="30"/>
      <c r="E6" s="29"/>
    </row>
    <row r="7" spans="1:5" ht="15.75" x14ac:dyDescent="0.25">
      <c r="A7" s="31" t="s">
        <v>58</v>
      </c>
      <c r="B7" s="32">
        <f>SUM('[1]9 % JAN'!B7+'[1]17% JAN'!B7+'[1]295% JAN'!B7)</f>
        <v>82497739.070000008</v>
      </c>
      <c r="C7" s="33">
        <f>'[2]SUM JAN 2025'!$B$7</f>
        <v>75359914.049999997</v>
      </c>
      <c r="D7" s="33">
        <f>B7</f>
        <v>82497739.070000008</v>
      </c>
      <c r="E7" s="34">
        <f>'[2]SUM JAN 2025'!$D$7</f>
        <v>75359914.049999997</v>
      </c>
    </row>
    <row r="8" spans="1:5" ht="15.75" x14ac:dyDescent="0.25">
      <c r="A8" s="27" t="s">
        <v>59</v>
      </c>
      <c r="B8" s="35">
        <f>SUM('[1]9 % JAN'!B8+'[1]17% JAN'!B8+'[1]295% JAN'!B8)</f>
        <v>23211520.809999999</v>
      </c>
      <c r="C8" s="36">
        <f>'[2]SUM JAN 2025'!$B$8</f>
        <v>20499070.48</v>
      </c>
      <c r="D8" s="37">
        <f>B8</f>
        <v>23211520.809999999</v>
      </c>
      <c r="E8" s="38">
        <f>'[2]SUM JAN 2025'!$D$8</f>
        <v>20499070.48</v>
      </c>
    </row>
    <row r="9" spans="1:5" ht="16.5" thickBot="1" x14ac:dyDescent="0.3">
      <c r="A9" s="39"/>
      <c r="B9" s="40"/>
      <c r="C9" s="39"/>
      <c r="D9" s="39"/>
      <c r="E9" s="41"/>
    </row>
    <row r="10" spans="1:5" ht="16.5" thickTop="1" x14ac:dyDescent="0.25">
      <c r="A10" s="74"/>
      <c r="B10" s="36"/>
      <c r="C10" s="36"/>
      <c r="D10" s="43"/>
      <c r="E10" s="43"/>
    </row>
    <row r="11" spans="1:5" ht="16.5" thickBot="1" x14ac:dyDescent="0.3">
      <c r="A11" s="44" t="s">
        <v>60</v>
      </c>
      <c r="B11" s="41">
        <f>SUM('[1]9 % JAN'!B11+'[1]17% JAN'!B11+'[1]295% JAN'!B11)</f>
        <v>105709259.88000001</v>
      </c>
      <c r="C11" s="41">
        <f>SUM(C7:C8)</f>
        <v>95858984.530000001</v>
      </c>
      <c r="D11" s="41">
        <f>SUM(D7:D8)</f>
        <v>105709259.88000001</v>
      </c>
      <c r="E11" s="41">
        <f>SUM(E7:E8)</f>
        <v>95858984.530000001</v>
      </c>
    </row>
    <row r="12" spans="1:5" ht="16.5" thickTop="1" x14ac:dyDescent="0.25">
      <c r="A12" s="74"/>
      <c r="B12" s="36"/>
      <c r="C12" s="36"/>
      <c r="D12" s="43"/>
      <c r="E12" s="43"/>
    </row>
    <row r="13" spans="1:5" ht="15.75" x14ac:dyDescent="0.25">
      <c r="A13" s="31" t="s">
        <v>61</v>
      </c>
      <c r="B13" s="33">
        <f>SUM('[1]9 % JAN'!B13+'[1]17% JAN'!B13+'[1]295% JAN'!B13)</f>
        <v>-236360.84</v>
      </c>
      <c r="C13" s="33">
        <f>'[2]SUM JAN 2025'!$B$13</f>
        <v>-470423.55</v>
      </c>
      <c r="D13" s="33">
        <f>B13</f>
        <v>-236360.84</v>
      </c>
      <c r="E13" s="33">
        <f>'[2]SUM JAN 2025'!$D$13</f>
        <v>-470423.55</v>
      </c>
    </row>
    <row r="14" spans="1:5" ht="15.75" x14ac:dyDescent="0.25">
      <c r="A14" s="42" t="s">
        <v>72</v>
      </c>
      <c r="B14" s="43">
        <f>SUM('[1]9 % JAN'!B14+'[1]17% JAN'!B14+'[1]295% JAN'!B14)</f>
        <v>-14124.76</v>
      </c>
      <c r="C14" s="43">
        <f>'[2]SUM JAN 2025'!$B$14</f>
        <v>-1582.35</v>
      </c>
      <c r="D14" s="43">
        <f>B14</f>
        <v>-14124.76</v>
      </c>
      <c r="E14" s="43">
        <f>'[2]SUM JAN 2025'!$D$14</f>
        <v>-1582.35</v>
      </c>
    </row>
    <row r="15" spans="1:5" ht="15.75" x14ac:dyDescent="0.25">
      <c r="A15" s="31" t="s">
        <v>77</v>
      </c>
      <c r="B15" s="33">
        <f>SUM('[1]9 % JAN'!B15+'[1]17% JAN'!B15+'[1]295% JAN'!B15)</f>
        <v>-819360.22</v>
      </c>
      <c r="C15" s="33">
        <f>'[2]SUM JAN 2025'!$B$15</f>
        <v>-688127.45</v>
      </c>
      <c r="D15" s="33">
        <f>B15</f>
        <v>-819360.22</v>
      </c>
      <c r="E15" s="33">
        <f>'[2]SUM JAN 2025'!$D$15</f>
        <v>-688127.45</v>
      </c>
    </row>
    <row r="16" spans="1:5" ht="15.75" x14ac:dyDescent="0.25">
      <c r="A16" s="42" t="s">
        <v>73</v>
      </c>
      <c r="B16" s="43">
        <f>SUM('[1]9 % JAN'!B16+'[1]17% JAN'!B16+'[1]295% JAN'!B16)</f>
        <v>-357.84</v>
      </c>
      <c r="C16" s="43">
        <f>'[2]SUM JAN 2025'!$B$16</f>
        <v>-21.55</v>
      </c>
      <c r="D16" s="43">
        <f>B16</f>
        <v>-357.84</v>
      </c>
      <c r="E16" s="43">
        <f>'[2]SUM JAN 2025'!$D$16</f>
        <v>-21.55</v>
      </c>
    </row>
    <row r="17" spans="1:7" ht="16.5" thickBot="1" x14ac:dyDescent="0.3">
      <c r="A17" s="44" t="s">
        <v>62</v>
      </c>
      <c r="B17" s="45">
        <f>SUM('[1]9 % JAN'!B17+'[1]17% JAN'!B17+'[1]295% JAN'!B17)</f>
        <v>-1122.03</v>
      </c>
      <c r="C17" s="45">
        <f>'[2]SUM JAN 2025'!$B$17</f>
        <v>-332.5</v>
      </c>
      <c r="D17" s="45">
        <f>B17</f>
        <v>-1122.03</v>
      </c>
      <c r="E17" s="45">
        <f>'[2]SUM JAN 2025'!$D$17</f>
        <v>-332.5</v>
      </c>
    </row>
    <row r="18" spans="1:7" ht="16.5" thickTop="1" x14ac:dyDescent="0.25">
      <c r="A18" s="75"/>
      <c r="B18" s="46"/>
      <c r="C18" s="46"/>
      <c r="D18" s="47"/>
      <c r="E18" s="47"/>
    </row>
    <row r="19" spans="1:7" ht="16.5" thickBot="1" x14ac:dyDescent="0.3">
      <c r="A19" s="44" t="s">
        <v>40</v>
      </c>
      <c r="B19" s="41">
        <f>SUM(B13:B17)</f>
        <v>-1071325.6900000002</v>
      </c>
      <c r="C19" s="41">
        <f>SUM(C13:C17)</f>
        <v>-1160487.3999999999</v>
      </c>
      <c r="D19" s="41">
        <f>SUM(D13:D17)</f>
        <v>-1071325.6900000002</v>
      </c>
      <c r="E19" s="41">
        <f>SUM(E13:E17)</f>
        <v>-1160487.3999999999</v>
      </c>
    </row>
    <row r="20" spans="1:7" ht="16.5" thickTop="1" x14ac:dyDescent="0.25">
      <c r="A20" s="75"/>
      <c r="B20" s="46"/>
      <c r="C20" s="46"/>
      <c r="D20" s="47"/>
      <c r="E20" s="47"/>
    </row>
    <row r="21" spans="1:7" ht="16.5" thickBot="1" x14ac:dyDescent="0.3">
      <c r="A21" s="44" t="s">
        <v>63</v>
      </c>
      <c r="B21" s="41">
        <f>B11+B19</f>
        <v>104637934.19000001</v>
      </c>
      <c r="C21" s="41">
        <f>C11+C19</f>
        <v>94698497.129999995</v>
      </c>
      <c r="D21" s="41">
        <f>D11+D19</f>
        <v>104637934.19000001</v>
      </c>
      <c r="E21" s="41">
        <f>E11+E19</f>
        <v>94698497.129999995</v>
      </c>
    </row>
    <row r="22" spans="1:7" ht="16.5" thickTop="1" x14ac:dyDescent="0.25">
      <c r="A22" s="75"/>
      <c r="B22" s="46"/>
      <c r="C22" s="46"/>
      <c r="D22" s="47"/>
      <c r="E22" s="47"/>
    </row>
    <row r="23" spans="1:7" ht="15.75" x14ac:dyDescent="0.25">
      <c r="A23" s="31" t="s">
        <v>64</v>
      </c>
      <c r="B23" s="33">
        <f>SUM('[1]9 % JAN'!B23+'[1]17% JAN'!B23+'[1]295% JAN'!B23)</f>
        <v>11660.85</v>
      </c>
      <c r="C23" s="33">
        <f>'[2]SUM JAN 2025'!$B$23</f>
        <v>14188.11</v>
      </c>
      <c r="D23" s="33">
        <f>B23</f>
        <v>11660.85</v>
      </c>
      <c r="E23" s="33">
        <f>'[2]SUM JAN 2025'!$D$23</f>
        <v>14188.11</v>
      </c>
    </row>
    <row r="24" spans="1:7" ht="16.5" thickBot="1" x14ac:dyDescent="0.3">
      <c r="A24" s="48" t="s">
        <v>65</v>
      </c>
      <c r="B24" s="49">
        <f>SUM('[1]9 % JAN'!B24+'[1]17% JAN'!B24+'[1]295% JAN'!B24)</f>
        <v>-652770.69999999995</v>
      </c>
      <c r="C24" s="49">
        <f>'[2]SUM JAN 2025'!$B$24</f>
        <v>-197068.59</v>
      </c>
      <c r="D24" s="50">
        <f>B24</f>
        <v>-652770.69999999995</v>
      </c>
      <c r="E24" s="33">
        <f>'[2]SUM JAN 2025'!$D$24</f>
        <v>-197068.59</v>
      </c>
    </row>
    <row r="25" spans="1:7" ht="16.5" thickTop="1" x14ac:dyDescent="0.25">
      <c r="A25" s="76"/>
      <c r="B25" s="52"/>
      <c r="C25" s="52"/>
      <c r="D25" s="52"/>
      <c r="E25" s="52"/>
    </row>
    <row r="26" spans="1:7" ht="15.75" x14ac:dyDescent="0.25">
      <c r="A26" s="27" t="s">
        <v>60</v>
      </c>
      <c r="B26" s="53">
        <f>B21+B23+B24</f>
        <v>103996824.34</v>
      </c>
      <c r="C26" s="53">
        <f>C21+C23+C24</f>
        <v>94515616.649999991</v>
      </c>
      <c r="D26" s="54">
        <f>D21+D23+D24</f>
        <v>103996824.34</v>
      </c>
      <c r="E26" s="54">
        <f>E21+E23+E24</f>
        <v>94515616.649999991</v>
      </c>
    </row>
    <row r="27" spans="1:7" ht="16.5" thickBot="1" x14ac:dyDescent="0.3">
      <c r="A27" s="39"/>
      <c r="B27" s="41"/>
      <c r="C27" s="41"/>
      <c r="D27" s="41"/>
      <c r="E27" s="41"/>
      <c r="G27" s="15"/>
    </row>
    <row r="28" spans="1:7" ht="16.5" thickTop="1" x14ac:dyDescent="0.25">
      <c r="A28" s="73"/>
      <c r="B28" s="37"/>
      <c r="C28" s="37"/>
      <c r="D28" s="38"/>
      <c r="E28" s="38"/>
    </row>
    <row r="29" spans="1:7" ht="15.75" x14ac:dyDescent="0.25">
      <c r="A29" s="31" t="s">
        <v>66</v>
      </c>
      <c r="B29" s="33">
        <f>SUM('[1]9 % JAN'!B29+'[1]17% JAN'!B29+'[1]295% JAN'!B29)</f>
        <v>16422</v>
      </c>
      <c r="C29" s="33">
        <f>'[2]SUM JAN 2025'!$B$29</f>
        <v>14659</v>
      </c>
      <c r="D29" s="33">
        <f>B29</f>
        <v>16422</v>
      </c>
      <c r="E29" s="33">
        <f>'[2]SUM JAN 2025'!$D$29</f>
        <v>14659</v>
      </c>
    </row>
    <row r="30" spans="1:7" ht="15.75" x14ac:dyDescent="0.25">
      <c r="A30" s="27" t="s">
        <v>56</v>
      </c>
      <c r="B30" s="36">
        <f>SUM('[1]9 % JAN'!B30+'[1]17% JAN'!B30+'[1]295% JAN'!B30)</f>
        <v>0</v>
      </c>
      <c r="C30" s="36">
        <f>'[2]SUM JAN 2025'!$B$30</f>
        <v>0</v>
      </c>
      <c r="D30" s="38">
        <f>B30</f>
        <v>0</v>
      </c>
      <c r="E30" s="38">
        <f>'[2]SUM JAN 2025'!$D$30</f>
        <v>0</v>
      </c>
    </row>
    <row r="31" spans="1:7" ht="15.75" x14ac:dyDescent="0.25">
      <c r="A31" s="55"/>
      <c r="B31" s="51"/>
      <c r="C31" s="51"/>
      <c r="D31" s="51"/>
      <c r="E31" s="51"/>
    </row>
    <row r="32" spans="1:7" ht="15.75" x14ac:dyDescent="0.25">
      <c r="A32" s="27" t="s">
        <v>67</v>
      </c>
      <c r="B32" s="37">
        <f>12600+1653893.48</f>
        <v>1666493.48</v>
      </c>
      <c r="C32" s="37">
        <f>'[2]SUM JAN 2025'!$B$32</f>
        <v>1467477</v>
      </c>
      <c r="D32" s="38">
        <f>B32</f>
        <v>1666493.48</v>
      </c>
      <c r="E32" s="38">
        <f>'[2]SUM JAN 2025'!$D$32</f>
        <v>1467477</v>
      </c>
    </row>
    <row r="33" spans="1:5" ht="16.5" thickBot="1" x14ac:dyDescent="0.3">
      <c r="A33" s="39"/>
      <c r="B33" s="41"/>
      <c r="C33" s="41"/>
      <c r="D33" s="41"/>
      <c r="E33" s="41"/>
    </row>
    <row r="34" spans="1:5" ht="16.5" thickTop="1" x14ac:dyDescent="0.25">
      <c r="A34" s="75"/>
      <c r="B34" s="46"/>
      <c r="C34" s="46"/>
      <c r="D34" s="47"/>
      <c r="E34" s="47"/>
    </row>
    <row r="35" spans="1:5" s="14" customFormat="1" ht="15.75" x14ac:dyDescent="0.25">
      <c r="A35" s="77" t="s">
        <v>68</v>
      </c>
      <c r="B35" s="72">
        <f>B26+B29+B30+B32</f>
        <v>105679739.82000001</v>
      </c>
      <c r="C35" s="72">
        <f>C26+C29+C30+C32</f>
        <v>95997752.649999991</v>
      </c>
      <c r="D35" s="72">
        <f>D26+D29+D30+D32</f>
        <v>105679739.82000001</v>
      </c>
      <c r="E35" s="72">
        <f>E26+E29+E30+E32</f>
        <v>95997752.649999991</v>
      </c>
    </row>
    <row r="36" spans="1:5" x14ac:dyDescent="0.25">
      <c r="A36" s="78"/>
      <c r="B36" s="79"/>
      <c r="C36" s="79"/>
      <c r="D36" s="79"/>
      <c r="E36" s="79"/>
    </row>
    <row r="37" spans="1:5" x14ac:dyDescent="0.25">
      <c r="A37" s="80" t="s">
        <v>78</v>
      </c>
      <c r="B37" s="81"/>
      <c r="C37" s="81"/>
      <c r="D37" s="81"/>
      <c r="E37" s="8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70" zoomScaleNormal="85" zoomScaleSheetLayoutView="70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19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17" t="s">
        <v>20</v>
      </c>
      <c r="B2" s="17"/>
      <c r="C2" s="17"/>
      <c r="D2" s="56"/>
      <c r="E2" s="17"/>
      <c r="F2" s="17"/>
      <c r="G2" s="17"/>
      <c r="H2" s="17"/>
      <c r="I2" s="17"/>
    </row>
    <row r="3" spans="1:20" ht="15.75" x14ac:dyDescent="0.25">
      <c r="A3" s="17"/>
      <c r="B3" s="17"/>
      <c r="C3" s="17"/>
      <c r="D3" s="56"/>
      <c r="E3" s="17"/>
      <c r="F3" s="17"/>
      <c r="G3" s="17"/>
      <c r="H3" s="17"/>
      <c r="I3" s="17"/>
    </row>
    <row r="4" spans="1:20" ht="15.75" x14ac:dyDescent="0.25">
      <c r="A4" s="57"/>
      <c r="B4" s="57" t="s">
        <v>74</v>
      </c>
      <c r="C4" s="57"/>
      <c r="D4" s="57" t="s">
        <v>75</v>
      </c>
      <c r="E4" s="57" t="s">
        <v>21</v>
      </c>
      <c r="F4" s="57" t="s">
        <v>76</v>
      </c>
      <c r="G4" s="71"/>
      <c r="H4" s="57" t="s">
        <v>69</v>
      </c>
      <c r="I4" s="57"/>
      <c r="J4" s="2"/>
      <c r="R4" s="1"/>
      <c r="S4" s="1"/>
      <c r="T4" s="1"/>
    </row>
    <row r="5" spans="1:20" ht="15.75" x14ac:dyDescent="0.25">
      <c r="A5" s="2" t="s">
        <v>22</v>
      </c>
      <c r="B5" s="58"/>
      <c r="C5" s="59">
        <f>'[3]9% JAN'!C5+'[3]17% JAN'!C5+'[3]295% JAN'!C5</f>
        <v>305543942</v>
      </c>
      <c r="D5" s="58"/>
      <c r="E5" s="59">
        <f>'[4]SUM JAN 2025'!$C$5</f>
        <v>306315197</v>
      </c>
      <c r="F5" s="58"/>
      <c r="G5" s="59">
        <f>C5</f>
        <v>305543942</v>
      </c>
      <c r="H5" s="58"/>
      <c r="I5" s="59">
        <f>'[4]SUM JAN 2025'!$G$5</f>
        <v>306315197</v>
      </c>
      <c r="J5" s="2"/>
      <c r="R5" s="1"/>
      <c r="S5" s="1"/>
      <c r="T5" s="1"/>
    </row>
    <row r="6" spans="1:20" ht="15.75" x14ac:dyDescent="0.25">
      <c r="A6" s="2"/>
      <c r="B6" s="58"/>
      <c r="C6" s="59"/>
      <c r="D6" s="58"/>
      <c r="E6" s="59"/>
      <c r="F6" s="58"/>
      <c r="G6" s="59"/>
      <c r="H6" s="58"/>
      <c r="I6" s="59"/>
      <c r="J6" s="2"/>
      <c r="R6" s="1"/>
      <c r="S6" s="1"/>
      <c r="T6" s="1"/>
    </row>
    <row r="7" spans="1:20" ht="15.75" x14ac:dyDescent="0.25">
      <c r="A7" s="2" t="s">
        <v>23</v>
      </c>
      <c r="B7" s="58">
        <f>'[3]9% JAN'!B7+'[3]17% JAN'!B7+'[3]295% JAN'!B7</f>
        <v>16868311</v>
      </c>
      <c r="C7" s="59"/>
      <c r="D7" s="58">
        <f>'[4]SUM JAN 2025'!$B$7</f>
        <v>18398675</v>
      </c>
      <c r="E7" s="59"/>
      <c r="F7" s="58">
        <f>B7</f>
        <v>16868311</v>
      </c>
      <c r="G7" s="59"/>
      <c r="H7" s="58">
        <f>'[4]SUM JAN 2025'!$F$7</f>
        <v>18398675</v>
      </c>
      <c r="I7" s="59"/>
      <c r="J7" s="2"/>
      <c r="R7" s="1"/>
      <c r="S7" s="1"/>
      <c r="T7" s="1"/>
    </row>
    <row r="8" spans="1:20" ht="15.75" x14ac:dyDescent="0.25">
      <c r="A8" s="2" t="s">
        <v>24</v>
      </c>
      <c r="B8" s="58">
        <f>'[3]9% JAN'!B8+'[3]17% JAN'!B8+'[3]295% JAN'!B8</f>
        <v>0</v>
      </c>
      <c r="C8" s="59"/>
      <c r="D8" s="58">
        <f>'[4]SUM JAN 2025'!$B$8</f>
        <v>0</v>
      </c>
      <c r="E8" s="59"/>
      <c r="F8" s="58">
        <f>B8</f>
        <v>0</v>
      </c>
      <c r="G8" s="59"/>
      <c r="H8" s="58">
        <f>'[4]SUM JAN 2025'!$F$8</f>
        <v>0</v>
      </c>
      <c r="I8" s="59"/>
      <c r="J8" s="2"/>
      <c r="R8" s="1"/>
      <c r="S8" s="1"/>
      <c r="T8" s="1"/>
    </row>
    <row r="9" spans="1:20" ht="15.75" x14ac:dyDescent="0.25">
      <c r="A9" s="2"/>
      <c r="B9" s="58" t="s">
        <v>21</v>
      </c>
      <c r="C9" s="59">
        <f>B7+B8</f>
        <v>16868311</v>
      </c>
      <c r="D9" s="58" t="s">
        <v>21</v>
      </c>
      <c r="E9" s="59">
        <f>'[4]SUM JAN 2025'!$C$9</f>
        <v>18398675</v>
      </c>
      <c r="F9" s="58" t="s">
        <v>21</v>
      </c>
      <c r="G9" s="59">
        <f>F7+F8</f>
        <v>16868311</v>
      </c>
      <c r="H9" s="58" t="s">
        <v>21</v>
      </c>
      <c r="I9" s="59">
        <f>H7+H8</f>
        <v>18398675</v>
      </c>
      <c r="J9" s="2"/>
      <c r="R9" s="1"/>
      <c r="S9" s="1"/>
      <c r="T9" s="1"/>
    </row>
    <row r="10" spans="1:20" ht="15.75" x14ac:dyDescent="0.25">
      <c r="A10" s="2" t="s">
        <v>25</v>
      </c>
      <c r="B10" s="58"/>
      <c r="C10" s="59" t="s">
        <v>21</v>
      </c>
      <c r="D10" s="58"/>
      <c r="E10" s="59" t="s">
        <v>21</v>
      </c>
      <c r="F10" s="58"/>
      <c r="G10" s="59" t="s">
        <v>21</v>
      </c>
      <c r="H10" s="58"/>
      <c r="I10" s="59" t="s">
        <v>21</v>
      </c>
      <c r="J10" s="2"/>
      <c r="R10" s="1"/>
      <c r="S10" s="1"/>
      <c r="T10" s="1"/>
    </row>
    <row r="11" spans="1:20" ht="15.75" x14ac:dyDescent="0.25">
      <c r="A11" s="57" t="s">
        <v>26</v>
      </c>
      <c r="B11" s="60"/>
      <c r="C11" s="61">
        <f>C5-C9</f>
        <v>288675631</v>
      </c>
      <c r="D11" s="60"/>
      <c r="E11" s="61">
        <f>E5-E9</f>
        <v>287916522</v>
      </c>
      <c r="F11" s="60" t="s">
        <v>21</v>
      </c>
      <c r="G11" s="61">
        <f>G5-G9</f>
        <v>288675631</v>
      </c>
      <c r="H11" s="60" t="s">
        <v>21</v>
      </c>
      <c r="I11" s="61">
        <f>I5-I9</f>
        <v>287916522</v>
      </c>
      <c r="J11" s="2"/>
      <c r="R11" s="1"/>
      <c r="S11" s="1"/>
      <c r="T11" s="1"/>
    </row>
    <row r="12" spans="1:20" ht="15.75" x14ac:dyDescent="0.25">
      <c r="A12" s="2" t="s">
        <v>27</v>
      </c>
      <c r="B12" s="58"/>
      <c r="C12" s="59"/>
      <c r="D12" s="58"/>
      <c r="E12" s="59"/>
      <c r="F12" s="58"/>
      <c r="G12" s="59"/>
      <c r="H12" s="58"/>
      <c r="I12" s="59"/>
      <c r="J12" s="2"/>
      <c r="R12" s="1"/>
      <c r="S12" s="1"/>
      <c r="T12" s="1"/>
    </row>
    <row r="13" spans="1:20" ht="15.75" x14ac:dyDescent="0.25">
      <c r="A13" s="2" t="s">
        <v>28</v>
      </c>
      <c r="B13" s="58">
        <f>'[3]9% JAN'!B13+'[3]17% JAN'!B13+'[3]295% JAN'!B13</f>
        <v>179727</v>
      </c>
      <c r="C13" s="59"/>
      <c r="D13" s="58">
        <f>'[4]SUM JAN 2025'!$B$13</f>
        <v>133226</v>
      </c>
      <c r="E13" s="59"/>
      <c r="F13" s="58">
        <f>B13</f>
        <v>179727</v>
      </c>
      <c r="G13" s="59"/>
      <c r="H13" s="58">
        <f>'[4]SUM JAN 2025'!$F$13</f>
        <v>133226</v>
      </c>
      <c r="I13" s="59"/>
      <c r="J13" s="2"/>
      <c r="R13" s="1"/>
      <c r="S13" s="1"/>
      <c r="T13" s="1"/>
    </row>
    <row r="14" spans="1:20" ht="15.75" x14ac:dyDescent="0.25">
      <c r="A14" s="2" t="s">
        <v>29</v>
      </c>
      <c r="B14" s="58" t="s">
        <v>21</v>
      </c>
      <c r="C14" s="59">
        <f>B13</f>
        <v>179727</v>
      </c>
      <c r="D14" s="58" t="s">
        <v>21</v>
      </c>
      <c r="E14" s="59">
        <f>D13</f>
        <v>133226</v>
      </c>
      <c r="F14" s="58" t="s">
        <v>21</v>
      </c>
      <c r="G14" s="59">
        <f>F13</f>
        <v>179727</v>
      </c>
      <c r="H14" s="58" t="s">
        <v>21</v>
      </c>
      <c r="I14" s="59">
        <f>H13</f>
        <v>133226</v>
      </c>
      <c r="J14" s="2"/>
      <c r="R14" s="1"/>
      <c r="S14" s="1"/>
      <c r="T14" s="1"/>
    </row>
    <row r="15" spans="1:20" ht="15.75" x14ac:dyDescent="0.25">
      <c r="A15" s="2" t="s">
        <v>30</v>
      </c>
      <c r="B15" s="58">
        <f>'[3]9% JAN'!B15+'[3]17% JAN'!B15+'[3]295% JAN'!B15</f>
        <v>8546143</v>
      </c>
      <c r="C15" s="59"/>
      <c r="D15" s="58">
        <f>'[4]SUM JAN 2025'!$B$15</f>
        <v>8372032</v>
      </c>
      <c r="E15" s="59"/>
      <c r="F15" s="58">
        <f>B15</f>
        <v>8546143</v>
      </c>
      <c r="G15" s="59"/>
      <c r="H15" s="58">
        <f>'[4]SUM JAN 2025'!$F$15</f>
        <v>8372032</v>
      </c>
      <c r="I15" s="59"/>
      <c r="J15" s="2"/>
      <c r="R15" s="1"/>
      <c r="S15" s="1"/>
      <c r="T15" s="1"/>
    </row>
    <row r="16" spans="1:20" ht="15.75" x14ac:dyDescent="0.25">
      <c r="A16" s="2"/>
      <c r="B16" s="58"/>
      <c r="C16" s="59">
        <f>C14+B15</f>
        <v>8725870</v>
      </c>
      <c r="D16" s="58"/>
      <c r="E16" s="59">
        <f>E14+D15</f>
        <v>8505258</v>
      </c>
      <c r="F16" s="58"/>
      <c r="G16" s="59">
        <f>G14+F15</f>
        <v>8725870</v>
      </c>
      <c r="H16" s="58"/>
      <c r="I16" s="59">
        <f>I14+H15</f>
        <v>8505258</v>
      </c>
      <c r="J16" s="2"/>
      <c r="R16" s="1"/>
      <c r="S16" s="1"/>
      <c r="T16" s="1"/>
    </row>
    <row r="17" spans="1:20" ht="15.75" x14ac:dyDescent="0.25">
      <c r="A17" s="57" t="s">
        <v>31</v>
      </c>
      <c r="B17" s="60"/>
      <c r="C17" s="61">
        <f>C11-C16</f>
        <v>279949761</v>
      </c>
      <c r="D17" s="60"/>
      <c r="E17" s="61">
        <f>E11-E16</f>
        <v>279411264</v>
      </c>
      <c r="F17" s="60"/>
      <c r="G17" s="61">
        <f>G11-G16</f>
        <v>279949761</v>
      </c>
      <c r="H17" s="60"/>
      <c r="I17" s="61">
        <f>I11-I16</f>
        <v>279411264</v>
      </c>
      <c r="J17" s="2"/>
      <c r="R17" s="1"/>
      <c r="S17" s="1"/>
      <c r="T17" s="1"/>
    </row>
    <row r="18" spans="1:20" ht="15.75" x14ac:dyDescent="0.25">
      <c r="A18" s="2" t="s">
        <v>32</v>
      </c>
      <c r="B18" s="58"/>
      <c r="C18" s="59"/>
      <c r="D18" s="58"/>
      <c r="E18" s="59"/>
      <c r="F18" s="58"/>
      <c r="G18" s="59"/>
      <c r="H18" s="58"/>
      <c r="I18" s="59"/>
      <c r="J18" s="2"/>
      <c r="R18" s="1"/>
      <c r="S18" s="1"/>
      <c r="T18" s="1"/>
    </row>
    <row r="19" spans="1:20" ht="15.75" x14ac:dyDescent="0.25">
      <c r="A19" s="2" t="s">
        <v>33</v>
      </c>
      <c r="B19" s="58">
        <f>'[3]9% JAN'!B19+'[3]17% JAN'!B19+'[3]295% JAN'!B19</f>
        <v>147921</v>
      </c>
      <c r="C19" s="59"/>
      <c r="D19" s="58">
        <f>'[4]SUM JAN 2025'!$B$19</f>
        <v>323575</v>
      </c>
      <c r="E19" s="59"/>
      <c r="F19" s="58">
        <f t="shared" ref="F19:F25" si="0">B19</f>
        <v>147921</v>
      </c>
      <c r="G19" s="59"/>
      <c r="H19" s="58">
        <f>'[4]SUM JAN 2025'!$F$19</f>
        <v>323575</v>
      </c>
      <c r="I19" s="59"/>
      <c r="J19" s="2"/>
      <c r="R19" s="1"/>
      <c r="S19" s="1"/>
      <c r="T19" s="1"/>
    </row>
    <row r="20" spans="1:20" ht="15.75" x14ac:dyDescent="0.25">
      <c r="A20" s="2" t="s">
        <v>79</v>
      </c>
      <c r="B20" s="58">
        <f>'[3]9% JAN'!B20+'[3]17% JAN'!B20+'[3]295% JAN'!B20</f>
        <v>0</v>
      </c>
      <c r="C20" s="59"/>
      <c r="D20" s="58">
        <f>'[4]SUM JAN 2025'!$B$20</f>
        <v>0</v>
      </c>
      <c r="E20" s="59"/>
      <c r="F20" s="58">
        <f t="shared" si="0"/>
        <v>0</v>
      </c>
      <c r="G20" s="59"/>
      <c r="H20" s="58">
        <f>'[4]SUM JAN 2025'!$F$20</f>
        <v>0</v>
      </c>
      <c r="I20" s="59"/>
      <c r="J20" s="2"/>
      <c r="R20" s="1"/>
      <c r="S20" s="1"/>
      <c r="T20" s="1"/>
    </row>
    <row r="21" spans="1:20" ht="15.75" x14ac:dyDescent="0.25">
      <c r="A21" s="2" t="s">
        <v>34</v>
      </c>
      <c r="B21" s="58">
        <f>'[3]9% JAN'!B21+'[3]17% JAN'!B21+'[3]295% JAN'!B21</f>
        <v>0</v>
      </c>
      <c r="C21" s="59"/>
      <c r="D21" s="58">
        <f>'[4]SUM JAN 2025'!$B$21</f>
        <v>0</v>
      </c>
      <c r="E21" s="59"/>
      <c r="F21" s="58">
        <f t="shared" si="0"/>
        <v>0</v>
      </c>
      <c r="G21" s="59"/>
      <c r="H21" s="58">
        <f>'[4]SUM JAN 2025'!$F$21</f>
        <v>0</v>
      </c>
      <c r="I21" s="59"/>
      <c r="J21" s="2"/>
      <c r="R21" s="1"/>
      <c r="S21" s="1"/>
      <c r="T21" s="1"/>
    </row>
    <row r="22" spans="1:20" ht="15.75" x14ac:dyDescent="0.25">
      <c r="A22" s="2" t="s">
        <v>35</v>
      </c>
      <c r="B22" s="58">
        <f>'[3]9% JAN'!B22+'[3]17% JAN'!B22+'[3]295% JAN'!B22</f>
        <v>138871</v>
      </c>
      <c r="C22" s="59"/>
      <c r="D22" s="58">
        <f>'[4]SUM JAN 2025'!$B$22</f>
        <v>46283</v>
      </c>
      <c r="E22" s="59"/>
      <c r="F22" s="58">
        <f t="shared" si="0"/>
        <v>138871</v>
      </c>
      <c r="G22" s="59"/>
      <c r="H22" s="58">
        <f>'[4]SUM JAN 2025'!$F$22</f>
        <v>46283</v>
      </c>
      <c r="I22" s="59"/>
      <c r="J22" s="2"/>
      <c r="R22" s="1"/>
      <c r="S22" s="1"/>
      <c r="T22" s="1"/>
    </row>
    <row r="23" spans="1:20" ht="15.75" x14ac:dyDescent="0.25">
      <c r="A23" s="2" t="s">
        <v>36</v>
      </c>
      <c r="B23" s="58">
        <f>'[3]9% JAN'!B23+'[3]17% JAN'!B23+'[3]295% JAN'!B23</f>
        <v>138020</v>
      </c>
      <c r="C23" s="59"/>
      <c r="D23" s="58">
        <f>'[4]SUM JAN 2025'!$B$23</f>
        <v>469776</v>
      </c>
      <c r="E23" s="59"/>
      <c r="F23" s="58">
        <f t="shared" si="0"/>
        <v>138020</v>
      </c>
      <c r="G23" s="59"/>
      <c r="H23" s="58">
        <f>'[4]SUM JAN 2025'!$F$23</f>
        <v>469776</v>
      </c>
      <c r="I23" s="59"/>
      <c r="R23" s="12"/>
      <c r="S23" s="12"/>
      <c r="T23" s="1"/>
    </row>
    <row r="24" spans="1:20" ht="15.75" x14ac:dyDescent="0.25">
      <c r="A24" s="2" t="s">
        <v>37</v>
      </c>
      <c r="B24" s="58">
        <f>'[3]9% JAN'!B24+'[3]17% JAN'!B24+'[3]295% JAN'!B24</f>
        <v>313930</v>
      </c>
      <c r="C24" s="59"/>
      <c r="D24" s="58">
        <f>'[4]SUM JAN 2025'!$B$24</f>
        <v>433415</v>
      </c>
      <c r="E24" s="59"/>
      <c r="F24" s="58">
        <f t="shared" si="0"/>
        <v>313930</v>
      </c>
      <c r="G24" s="59"/>
      <c r="H24" s="58">
        <f>'[4]SUM JAN 2025'!$F$24</f>
        <v>433415</v>
      </c>
      <c r="I24" s="59"/>
      <c r="J24" s="2"/>
      <c r="R24" s="1"/>
      <c r="S24" s="1"/>
      <c r="T24" s="1"/>
    </row>
    <row r="25" spans="1:20" x14ac:dyDescent="0.25">
      <c r="A25" s="2" t="s">
        <v>38</v>
      </c>
      <c r="B25" s="58">
        <f>'[3]9% JAN'!B25+'[3]17% JAN'!B25+'[3]295% JAN'!B25</f>
        <v>62481</v>
      </c>
      <c r="C25" s="59"/>
      <c r="D25" s="58">
        <f>'[4]SUM JAN 2025'!$B$25</f>
        <v>469261</v>
      </c>
      <c r="E25" s="59"/>
      <c r="F25" s="58">
        <f t="shared" si="0"/>
        <v>62481</v>
      </c>
      <c r="G25" s="59"/>
      <c r="H25" s="58">
        <f>'[4]SUM JAN 2025'!$F$25</f>
        <v>469261</v>
      </c>
      <c r="I25" s="59"/>
      <c r="J25" s="2"/>
    </row>
    <row r="26" spans="1:20" x14ac:dyDescent="0.25">
      <c r="A26" s="2" t="s">
        <v>39</v>
      </c>
      <c r="B26" s="58">
        <f>'[3]9% JAN'!B26+'[3]17% JAN'!B26+'[3]295% JAN'!B26</f>
        <v>141248</v>
      </c>
      <c r="C26" s="59"/>
      <c r="D26" s="58">
        <f>'[4]SUM JAN 2025'!$B$26</f>
        <v>21098</v>
      </c>
      <c r="E26" s="59"/>
      <c r="F26" s="58">
        <f>B26</f>
        <v>141248</v>
      </c>
      <c r="G26" s="59"/>
      <c r="H26" s="58">
        <f>'[4]SUM JAN 2025'!$F$26</f>
        <v>21098</v>
      </c>
      <c r="I26" s="59"/>
      <c r="J26" s="2"/>
    </row>
    <row r="27" spans="1:20" x14ac:dyDescent="0.25">
      <c r="A27" s="2"/>
      <c r="B27" s="58"/>
      <c r="C27" s="59"/>
      <c r="D27" s="58"/>
      <c r="E27" s="59"/>
      <c r="F27" s="58"/>
      <c r="G27" s="59"/>
      <c r="H27" s="58"/>
      <c r="I27" s="59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40</v>
      </c>
      <c r="B28" s="58"/>
      <c r="C28" s="59">
        <f>B19+B20+B21+B22+B23+B24+B25+B26</f>
        <v>942471</v>
      </c>
      <c r="D28" s="58"/>
      <c r="E28" s="59">
        <f>D19+D20+D21+D22+D23+D24+D25+D26</f>
        <v>1763408</v>
      </c>
      <c r="F28" s="58"/>
      <c r="G28" s="59">
        <f>F19+F20+F21+F22+F23+F24+F25+F26</f>
        <v>942471</v>
      </c>
      <c r="H28" s="58"/>
      <c r="I28" s="59">
        <f>H19+H20+H21+H22+H23+H24+H25+H26</f>
        <v>1763408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8"/>
      <c r="C29" s="59" t="s">
        <v>21</v>
      </c>
      <c r="D29" s="58"/>
      <c r="E29" s="59" t="s">
        <v>21</v>
      </c>
      <c r="F29" s="58"/>
      <c r="G29" s="59" t="s">
        <v>21</v>
      </c>
      <c r="H29" s="58"/>
      <c r="I29" s="59" t="s">
        <v>21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7" t="s">
        <v>41</v>
      </c>
      <c r="B30" s="60"/>
      <c r="C30" s="60">
        <f>C17-C28</f>
        <v>279007290</v>
      </c>
      <c r="D30" s="60"/>
      <c r="E30" s="61">
        <f>E17-E28</f>
        <v>277647856</v>
      </c>
      <c r="F30" s="60"/>
      <c r="G30" s="61">
        <f>G17-G28</f>
        <v>279007290</v>
      </c>
      <c r="H30" s="60"/>
      <c r="I30" s="61">
        <f>I17-I28</f>
        <v>277647856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2" t="s">
        <v>21</v>
      </c>
      <c r="B31" s="63" t="s">
        <v>21</v>
      </c>
      <c r="C31" s="64"/>
      <c r="D31" s="63" t="s">
        <v>21</v>
      </c>
      <c r="E31" s="64"/>
      <c r="F31" s="63"/>
      <c r="G31" s="64"/>
      <c r="H31" s="63"/>
      <c r="I31" s="64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80</v>
      </c>
      <c r="B32" s="58"/>
      <c r="C32" s="59">
        <f>'[3]9% JAN'!C32+'[3]17% JAN'!C32+'[3]295% JAN'!C32</f>
        <v>103803145</v>
      </c>
      <c r="D32" s="58"/>
      <c r="E32" s="59">
        <f>'[4]SUM JAN 2025'!$C$32</f>
        <v>101056555</v>
      </c>
      <c r="F32" s="58"/>
      <c r="G32" s="59">
        <f>C32</f>
        <v>103803145</v>
      </c>
      <c r="H32" s="58"/>
      <c r="I32" s="59">
        <f>'[4]SUM JAN 2025'!$G$32</f>
        <v>101056555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42</v>
      </c>
      <c r="B33" s="58">
        <f>'[3]9% JAN'!B33+'[3]17% JAN'!B33+'[3]295% JAN'!B33</f>
        <v>5355986</v>
      </c>
      <c r="C33" s="59"/>
      <c r="D33" s="58">
        <f>'[4]SUM JAN 2025'!$B$33</f>
        <v>5858078</v>
      </c>
      <c r="E33" s="59"/>
      <c r="F33" s="58">
        <f>B33</f>
        <v>5355986</v>
      </c>
      <c r="G33" s="59"/>
      <c r="H33" s="58">
        <f>'[4]SUM JAN 2025'!$F$33</f>
        <v>5858078</v>
      </c>
      <c r="I33" s="59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43</v>
      </c>
      <c r="B34" s="58">
        <f>'[3]9% JAN'!B34+'[3]17% JAN'!B34+'[3]295% JAN'!B34</f>
        <v>29872</v>
      </c>
      <c r="C34" s="59"/>
      <c r="D34" s="58">
        <f>'[4]SUM JAN 2025'!$B$34</f>
        <v>31270</v>
      </c>
      <c r="E34" s="59"/>
      <c r="F34" s="58">
        <f>B34</f>
        <v>29872</v>
      </c>
      <c r="G34" s="59"/>
      <c r="H34" s="58">
        <f>'[4]SUM JAN 2025'!$F$34</f>
        <v>31270</v>
      </c>
      <c r="I34" s="59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44</v>
      </c>
      <c r="B35" s="58">
        <f>'[3]9% JAN'!B35+'[3]17% JAN'!B35+'[3]295% JAN'!B35</f>
        <v>0</v>
      </c>
      <c r="C35" s="59"/>
      <c r="D35" s="58">
        <f>'[4]SUM JAN 2025'!$B$35</f>
        <v>0</v>
      </c>
      <c r="E35" s="59"/>
      <c r="F35" s="58">
        <f>B35</f>
        <v>0</v>
      </c>
      <c r="G35" s="59"/>
      <c r="H35" s="58">
        <f>'[4]SUM JAN 2025'!$F$35</f>
        <v>0</v>
      </c>
      <c r="I35" s="59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45</v>
      </c>
      <c r="B36" s="58">
        <f>'[3]9% JAN'!B36+'[3]17% JAN'!B36+'[3]295% JAN'!B36</f>
        <v>18018308</v>
      </c>
      <c r="C36" s="59"/>
      <c r="D36" s="58">
        <f>'[4]SUM JAN 2025'!$B$36</f>
        <v>17661232</v>
      </c>
      <c r="E36" s="59"/>
      <c r="F36" s="58">
        <f>B36</f>
        <v>18018308</v>
      </c>
      <c r="G36" s="59"/>
      <c r="H36" s="58">
        <f>'[4]SUM JAN 2025'!$F$36</f>
        <v>17661232</v>
      </c>
      <c r="I36" s="59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29</v>
      </c>
      <c r="B37" s="58"/>
      <c r="C37" s="59">
        <f>B33+B34+B35+B36</f>
        <v>23404166</v>
      </c>
      <c r="D37" s="58"/>
      <c r="E37" s="59">
        <f>D33+D34+D35+D36</f>
        <v>23550580</v>
      </c>
      <c r="F37" s="58"/>
      <c r="G37" s="59">
        <f>F33+F34+F35+F36</f>
        <v>23404166</v>
      </c>
      <c r="H37" s="58"/>
      <c r="I37" s="59">
        <f>H33+H34+H35+H36</f>
        <v>23550580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81</v>
      </c>
      <c r="B38" s="58">
        <f>'[3]9% JAN'!B38+'[3]17% JAN'!B38+'[3]295% JAN'!B38</f>
        <v>1565199</v>
      </c>
      <c r="C38" s="59"/>
      <c r="D38" s="58">
        <f>'[4]SUM JAN 2025'!$B$38</f>
        <v>1450868</v>
      </c>
      <c r="E38" s="59"/>
      <c r="F38" s="58">
        <f>B38</f>
        <v>1565199</v>
      </c>
      <c r="G38" s="59"/>
      <c r="H38" s="58">
        <f>'[4]SUM JAN 2025'!$F$38</f>
        <v>1450868</v>
      </c>
      <c r="I38" s="59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8" t="s">
        <v>21</v>
      </c>
      <c r="C39" s="59"/>
      <c r="D39" s="58" t="s">
        <v>21</v>
      </c>
      <c r="E39" s="59"/>
      <c r="F39" s="58" t="s">
        <v>21</v>
      </c>
      <c r="G39" s="59"/>
      <c r="H39" s="58" t="s">
        <v>21</v>
      </c>
      <c r="I39" s="59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7" t="s">
        <v>46</v>
      </c>
      <c r="B40" s="60"/>
      <c r="C40" s="61">
        <f>SUM((C32)-(C37+B38))</f>
        <v>78833780</v>
      </c>
      <c r="D40" s="60"/>
      <c r="E40" s="61">
        <f>SUM((E32)-(E37+D38))</f>
        <v>76055107</v>
      </c>
      <c r="F40" s="60"/>
      <c r="G40" s="61">
        <f>SUM((G32)-(G37+F38))</f>
        <v>78833780</v>
      </c>
      <c r="H40" s="60"/>
      <c r="I40" s="61">
        <f>SUM((I32)-(I37+H38))</f>
        <v>76055107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47</v>
      </c>
      <c r="B41" s="58">
        <f>'[3]9% JAN'!B41+'[3]17% JAN'!B41+'[3]295% JAN'!B41</f>
        <v>2777492</v>
      </c>
      <c r="C41" s="59"/>
      <c r="D41" s="58">
        <f>'[4]SUM JAN 2025'!$B$41</f>
        <v>2548620</v>
      </c>
      <c r="E41" s="59"/>
      <c r="F41" s="58">
        <f>B41</f>
        <v>2777492</v>
      </c>
      <c r="G41" s="59"/>
      <c r="H41" s="58">
        <f>'[4]SUM JAN 2025'!$F$41</f>
        <v>2548620</v>
      </c>
      <c r="I41" s="59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82</v>
      </c>
      <c r="B42" s="58">
        <f>'[3]9% JAN'!B42+'[3]17% JAN'!B42+'[3]295% JAN'!B42</f>
        <v>3578</v>
      </c>
      <c r="C42" s="59"/>
      <c r="D42" s="58">
        <f>'[4]SUM JAN 2025'!$B$42</f>
        <v>287</v>
      </c>
      <c r="E42" s="59"/>
      <c r="F42" s="58">
        <f>B42</f>
        <v>3578</v>
      </c>
      <c r="G42" s="59"/>
      <c r="H42" s="58">
        <f>'[4]SUM JAN 2025'!$F$42</f>
        <v>287</v>
      </c>
      <c r="I42" s="59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48</v>
      </c>
      <c r="B43" s="58">
        <f>'[3]9% JAN'!B43+'[3]17% JAN'!B43+'[3]295% JAN'!B43</f>
        <v>3803</v>
      </c>
      <c r="C43" s="59"/>
      <c r="D43" s="58">
        <f>'[4]SUM JAN 2025'!$B$43</f>
        <v>1231</v>
      </c>
      <c r="E43" s="59"/>
      <c r="F43" s="58">
        <f>B43</f>
        <v>3803</v>
      </c>
      <c r="G43" s="59"/>
      <c r="H43" s="58">
        <f>'[4]SUM JAN 2025'!$F$43</f>
        <v>1231</v>
      </c>
      <c r="I43" s="59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8" t="s">
        <v>21</v>
      </c>
      <c r="C44" s="59"/>
      <c r="D44" s="58" t="s">
        <v>21</v>
      </c>
      <c r="E44" s="59"/>
      <c r="F44" s="58" t="s">
        <v>21</v>
      </c>
      <c r="G44" s="59"/>
      <c r="H44" s="58" t="s">
        <v>21</v>
      </c>
      <c r="I44" s="59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40</v>
      </c>
      <c r="B45" s="58">
        <f>B41+B42+B43</f>
        <v>2784873</v>
      </c>
      <c r="C45" s="59"/>
      <c r="D45" s="58">
        <f>D41+D42+D43</f>
        <v>2550138</v>
      </c>
      <c r="E45" s="59"/>
      <c r="F45" s="58">
        <f>F41+F42+F43</f>
        <v>2784873</v>
      </c>
      <c r="G45" s="59"/>
      <c r="H45" s="58">
        <f>H41+H42+H43</f>
        <v>2550138</v>
      </c>
      <c r="I45" s="59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7" t="s">
        <v>49</v>
      </c>
      <c r="B46" s="60"/>
      <c r="C46" s="61">
        <f>C40-B45</f>
        <v>76048907</v>
      </c>
      <c r="D46" s="60"/>
      <c r="E46" s="61">
        <f>E40-D45</f>
        <v>73504969</v>
      </c>
      <c r="F46" s="60"/>
      <c r="G46" s="61">
        <f>G40-F45</f>
        <v>76048907</v>
      </c>
      <c r="H46" s="60"/>
      <c r="I46" s="61">
        <f>I40-H45</f>
        <v>73504969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5"/>
      <c r="B47" s="63"/>
      <c r="C47" s="64"/>
      <c r="D47" s="63"/>
      <c r="E47" s="64"/>
      <c r="F47" s="63"/>
      <c r="G47" s="64"/>
      <c r="H47" s="63"/>
      <c r="I47" s="64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7" t="s">
        <v>50</v>
      </c>
      <c r="B48" s="60"/>
      <c r="C48" s="61">
        <f>C30+C46</f>
        <v>355056197</v>
      </c>
      <c r="D48" s="60"/>
      <c r="E48" s="61">
        <f>E30+E46</f>
        <v>351152825</v>
      </c>
      <c r="F48" s="60"/>
      <c r="G48" s="61">
        <f>G30+G46</f>
        <v>355056197</v>
      </c>
      <c r="H48" s="60"/>
      <c r="I48" s="61">
        <f>I30+I46</f>
        <v>351152825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5"/>
      <c r="B49" s="63"/>
      <c r="C49" s="64"/>
      <c r="D49" s="63"/>
      <c r="E49" s="64"/>
      <c r="F49" s="63"/>
      <c r="G49" s="64"/>
      <c r="H49" s="63"/>
      <c r="I49" s="64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51</v>
      </c>
      <c r="B50" s="58"/>
      <c r="C50" s="59">
        <f>'[3]9% JAN'!C50+'[3]17% JAN'!C50+'[3]295% JAN'!C50</f>
        <v>39528</v>
      </c>
      <c r="D50" s="58"/>
      <c r="E50" s="59">
        <f>'[4]SUM JAN 2025'!$C$50</f>
        <v>52549</v>
      </c>
      <c r="F50" s="58"/>
      <c r="G50" s="59">
        <f>C50</f>
        <v>39528</v>
      </c>
      <c r="H50" s="58"/>
      <c r="I50" s="59">
        <f>'[4]SUM JAN 2025'!$G$50</f>
        <v>52549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52</v>
      </c>
      <c r="B51" s="58"/>
      <c r="C51" s="59">
        <f>'[3]9% JAN'!C51+'[3]17% JAN'!C51+'[3]295% JAN'!C51</f>
        <v>-2212782</v>
      </c>
      <c r="D51" s="58"/>
      <c r="E51" s="59">
        <f>'[4]SUM JAN 2025'!$C$51</f>
        <v>-729884</v>
      </c>
      <c r="F51" s="58"/>
      <c r="G51" s="59">
        <f>C51</f>
        <v>-2212782</v>
      </c>
      <c r="H51" s="58"/>
      <c r="I51" s="59">
        <f>'[4]SUM JAN 2025'!$G$51</f>
        <v>-729884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66" t="s">
        <v>53</v>
      </c>
      <c r="B52" s="60"/>
      <c r="C52" s="61">
        <f>C50+C51</f>
        <v>-2173254</v>
      </c>
      <c r="D52" s="60"/>
      <c r="E52" s="61">
        <f>E50+E51</f>
        <v>-677335</v>
      </c>
      <c r="F52" s="60"/>
      <c r="G52" s="61">
        <f>G50+G51</f>
        <v>-2173254</v>
      </c>
      <c r="H52" s="60"/>
      <c r="I52" s="61">
        <f>I50+I51</f>
        <v>-677335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5"/>
      <c r="B53" s="63"/>
      <c r="C53" s="64"/>
      <c r="D53" s="63"/>
      <c r="E53" s="64"/>
      <c r="F53" s="63"/>
      <c r="G53" s="64"/>
      <c r="H53" s="63"/>
      <c r="I53" s="64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7" t="s">
        <v>54</v>
      </c>
      <c r="B54" s="60"/>
      <c r="C54" s="61">
        <f>C48+C52</f>
        <v>352882943</v>
      </c>
      <c r="D54" s="60"/>
      <c r="E54" s="61">
        <f>E48+E52</f>
        <v>350475490</v>
      </c>
      <c r="F54" s="60"/>
      <c r="G54" s="61">
        <f>G48+G52</f>
        <v>352882943</v>
      </c>
      <c r="H54" s="60"/>
      <c r="I54" s="61">
        <f>I48+I52</f>
        <v>350475490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5"/>
      <c r="B55" s="63"/>
      <c r="C55" s="64"/>
      <c r="D55" s="63"/>
      <c r="E55" s="64"/>
      <c r="F55" s="63"/>
      <c r="G55" s="64"/>
      <c r="H55" s="63"/>
      <c r="I55" s="64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55</v>
      </c>
      <c r="B56" s="58"/>
      <c r="C56" s="59">
        <f>'[3]9% JAN'!C56</f>
        <v>182610</v>
      </c>
      <c r="D56" s="58"/>
      <c r="E56" s="59">
        <f>'[4]SUM JAN 2025'!$C$56</f>
        <v>163211</v>
      </c>
      <c r="F56" s="58"/>
      <c r="G56" s="59">
        <f>C56</f>
        <v>182610</v>
      </c>
      <c r="H56" s="58"/>
      <c r="I56" s="59">
        <f>'[4]SUM JAN 2025'!$G$56</f>
        <v>163211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56</v>
      </c>
      <c r="B57" s="58"/>
      <c r="C57" s="59">
        <f>'[3]9% JAN'!C57</f>
        <v>0</v>
      </c>
      <c r="D57" s="58"/>
      <c r="E57" s="59">
        <f>'[4]SUM JAN 2025'!$C$57</f>
        <v>0</v>
      </c>
      <c r="F57" s="58"/>
      <c r="G57" s="59">
        <f>C57</f>
        <v>0</v>
      </c>
      <c r="H57" s="58"/>
      <c r="I57" s="59">
        <f>'[4]SUM JAN 2025'!$G$57</f>
        <v>0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7" t="s">
        <v>71</v>
      </c>
      <c r="B58" s="68"/>
      <c r="C58" s="69">
        <f>'[3]9% JAN'!C58</f>
        <v>182610</v>
      </c>
      <c r="D58" s="68"/>
      <c r="E58" s="69">
        <f>E56+E57</f>
        <v>163211</v>
      </c>
      <c r="F58" s="68"/>
      <c r="G58" s="69">
        <f>G56+G57</f>
        <v>182610</v>
      </c>
      <c r="H58" s="68"/>
      <c r="I58" s="69">
        <f>I56+I57</f>
        <v>163211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82" t="s">
        <v>83</v>
      </c>
      <c r="B60" s="83"/>
      <c r="C60" s="83"/>
      <c r="D60" s="83"/>
      <c r="E60" s="83"/>
      <c r="F60" s="83"/>
      <c r="G60" s="83"/>
      <c r="H60" s="17"/>
      <c r="I60" s="17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29"/>
  <sheetViews>
    <sheetView view="pageBreakPreview" zoomScale="85" zoomScaleNormal="100" zoomScaleSheetLayoutView="85" workbookViewId="0"/>
  </sheetViews>
  <sheetFormatPr defaultRowHeight="15" x14ac:dyDescent="0.25"/>
  <cols>
    <col min="1" max="1" width="24.85546875" customWidth="1"/>
    <col min="2" max="6" width="18.7109375" customWidth="1"/>
    <col min="7" max="7" width="22.5703125" customWidth="1"/>
    <col min="8" max="8" width="18.7109375" customWidth="1"/>
  </cols>
  <sheetData>
    <row r="1" spans="1:8" x14ac:dyDescent="0.25">
      <c r="A1" s="17" t="s">
        <v>0</v>
      </c>
      <c r="B1" s="17"/>
      <c r="C1" s="17"/>
      <c r="D1" s="17"/>
      <c r="E1" s="17"/>
      <c r="F1" s="17"/>
      <c r="G1" s="17"/>
      <c r="H1" s="2"/>
    </row>
    <row r="2" spans="1:8" x14ac:dyDescent="0.25">
      <c r="A2" s="17" t="s">
        <v>1</v>
      </c>
      <c r="B2" s="18"/>
      <c r="C2" s="17"/>
      <c r="D2" s="17"/>
      <c r="E2" s="17"/>
      <c r="F2" s="17"/>
      <c r="G2" s="17"/>
      <c r="H2" s="2"/>
    </row>
    <row r="3" spans="1:8" x14ac:dyDescent="0.25">
      <c r="A3" s="17"/>
      <c r="B3" s="18"/>
      <c r="C3" s="17"/>
      <c r="D3" s="17"/>
      <c r="E3" s="17"/>
      <c r="F3" s="17"/>
      <c r="G3" s="17"/>
      <c r="H3" s="2"/>
    </row>
    <row r="4" spans="1:8" x14ac:dyDescent="0.25">
      <c r="A4" s="3"/>
      <c r="B4" s="3"/>
      <c r="C4" s="3"/>
      <c r="D4" s="3"/>
      <c r="E4" s="3"/>
      <c r="F4" s="3"/>
      <c r="G4" s="3"/>
      <c r="H4" s="2"/>
    </row>
    <row r="5" spans="1:8" x14ac:dyDescent="0.25">
      <c r="A5" s="2"/>
      <c r="B5" s="4" t="s">
        <v>2</v>
      </c>
      <c r="C5" s="4" t="s">
        <v>3</v>
      </c>
      <c r="D5" s="4" t="s">
        <v>70</v>
      </c>
      <c r="E5" s="4" t="s">
        <v>84</v>
      </c>
      <c r="F5" s="4" t="s">
        <v>85</v>
      </c>
      <c r="G5" s="4" t="s">
        <v>4</v>
      </c>
      <c r="H5" s="2"/>
    </row>
    <row r="6" spans="1:8" x14ac:dyDescent="0.25">
      <c r="A6" s="2"/>
      <c r="B6" s="5"/>
      <c r="C6" s="5"/>
      <c r="D6" s="5"/>
      <c r="E6" s="5"/>
      <c r="F6" s="4" t="s">
        <v>86</v>
      </c>
      <c r="G6" s="4" t="s">
        <v>5</v>
      </c>
      <c r="H6" s="2"/>
    </row>
    <row r="7" spans="1:8" x14ac:dyDescent="0.25">
      <c r="A7" s="2"/>
      <c r="B7" s="5"/>
      <c r="C7" s="5"/>
      <c r="D7" s="5"/>
      <c r="E7" s="5"/>
      <c r="F7" s="4"/>
      <c r="G7" s="4" t="s">
        <v>87</v>
      </c>
      <c r="H7" s="2"/>
    </row>
    <row r="8" spans="1:8" x14ac:dyDescent="0.25">
      <c r="A8" s="6" t="s">
        <v>6</v>
      </c>
      <c r="B8" s="7">
        <v>349943475</v>
      </c>
      <c r="C8" s="7">
        <v>342852833.05914617</v>
      </c>
      <c r="D8" s="7">
        <v>350475490</v>
      </c>
      <c r="E8" s="84">
        <v>352882943</v>
      </c>
      <c r="F8" s="8">
        <v>6.8691051690947065E-3</v>
      </c>
      <c r="G8" s="8">
        <v>6.8691051690947065E-3</v>
      </c>
      <c r="H8" s="2"/>
    </row>
    <row r="9" spans="1:8" x14ac:dyDescent="0.25">
      <c r="A9" s="2" t="s">
        <v>7</v>
      </c>
      <c r="B9" s="9">
        <v>346050832</v>
      </c>
      <c r="C9" s="9">
        <v>303750638</v>
      </c>
      <c r="D9" s="9">
        <v>300897463</v>
      </c>
      <c r="E9" s="85"/>
      <c r="F9" s="86"/>
      <c r="G9" s="86"/>
      <c r="H9" s="2"/>
    </row>
    <row r="10" spans="1:8" x14ac:dyDescent="0.25">
      <c r="A10" s="6" t="s">
        <v>8</v>
      </c>
      <c r="B10" s="7">
        <v>326378222</v>
      </c>
      <c r="C10" s="7">
        <v>321549301</v>
      </c>
      <c r="D10" s="7">
        <v>300040382</v>
      </c>
      <c r="E10" s="84"/>
      <c r="F10" s="8"/>
      <c r="G10" s="8"/>
      <c r="H10" s="2"/>
    </row>
    <row r="11" spans="1:8" ht="15.75" x14ac:dyDescent="0.25">
      <c r="A11" s="2" t="s">
        <v>9</v>
      </c>
      <c r="B11" s="9">
        <v>322908107</v>
      </c>
      <c r="C11" s="9">
        <v>344567460</v>
      </c>
      <c r="D11" s="9">
        <v>354308502</v>
      </c>
      <c r="E11" s="87"/>
      <c r="F11" s="86"/>
      <c r="G11" s="86"/>
      <c r="H11" s="2"/>
    </row>
    <row r="12" spans="1:8" x14ac:dyDescent="0.25">
      <c r="A12" s="6" t="s">
        <v>10</v>
      </c>
      <c r="B12" s="7">
        <v>337619933</v>
      </c>
      <c r="C12" s="7">
        <v>343912238</v>
      </c>
      <c r="D12" s="7">
        <v>328233735</v>
      </c>
      <c r="E12" s="84"/>
      <c r="F12" s="8"/>
      <c r="G12" s="8"/>
      <c r="H12" s="2"/>
    </row>
    <row r="13" spans="1:8" ht="15.75" x14ac:dyDescent="0.25">
      <c r="A13" s="1" t="s">
        <v>11</v>
      </c>
      <c r="B13" s="9">
        <v>372244211</v>
      </c>
      <c r="C13" s="9">
        <v>373474594.69387758</v>
      </c>
      <c r="D13" s="9">
        <v>369654586</v>
      </c>
      <c r="E13" s="88"/>
      <c r="F13" s="89"/>
      <c r="G13" s="89"/>
      <c r="H13" s="2"/>
    </row>
    <row r="14" spans="1:8" x14ac:dyDescent="0.25">
      <c r="A14" s="6" t="s">
        <v>12</v>
      </c>
      <c r="B14" s="7">
        <v>370903677</v>
      </c>
      <c r="C14" s="7">
        <v>362113621</v>
      </c>
      <c r="D14" s="7">
        <v>361220916</v>
      </c>
      <c r="E14" s="84"/>
      <c r="F14" s="8"/>
      <c r="G14" s="8"/>
      <c r="H14" s="2"/>
    </row>
    <row r="15" spans="1:8" x14ac:dyDescent="0.25">
      <c r="A15" s="2" t="s">
        <v>13</v>
      </c>
      <c r="B15" s="9">
        <v>339737598</v>
      </c>
      <c r="C15" s="9">
        <v>346406439</v>
      </c>
      <c r="D15" s="9">
        <v>357252635</v>
      </c>
      <c r="E15" s="90"/>
      <c r="F15" s="86"/>
      <c r="G15" s="86"/>
      <c r="H15" s="2"/>
    </row>
    <row r="16" spans="1:8" x14ac:dyDescent="0.25">
      <c r="A16" s="6" t="s">
        <v>14</v>
      </c>
      <c r="B16" s="7">
        <v>370487128</v>
      </c>
      <c r="C16" s="7">
        <v>364225955</v>
      </c>
      <c r="D16" s="7">
        <v>376040017</v>
      </c>
      <c r="E16" s="84"/>
      <c r="F16" s="8"/>
      <c r="G16" s="8"/>
      <c r="H16" s="2"/>
    </row>
    <row r="17" spans="1:8" x14ac:dyDescent="0.25">
      <c r="A17" s="2" t="s">
        <v>15</v>
      </c>
      <c r="B17" s="10">
        <v>348272899</v>
      </c>
      <c r="C17" s="10">
        <v>337706951</v>
      </c>
      <c r="D17" s="10">
        <v>346279433</v>
      </c>
      <c r="E17" s="85"/>
      <c r="F17" s="86"/>
      <c r="G17" s="86"/>
      <c r="H17" s="2"/>
    </row>
    <row r="18" spans="1:8" x14ac:dyDescent="0.25">
      <c r="A18" s="6" t="s">
        <v>16</v>
      </c>
      <c r="B18" s="7">
        <v>343892856</v>
      </c>
      <c r="C18" s="7">
        <v>355836576</v>
      </c>
      <c r="D18" s="7">
        <v>349051498</v>
      </c>
      <c r="E18" s="84"/>
      <c r="F18" s="8"/>
      <c r="G18" s="8"/>
      <c r="H18" s="2"/>
    </row>
    <row r="19" spans="1:8" x14ac:dyDescent="0.25">
      <c r="A19" s="2" t="s">
        <v>17</v>
      </c>
      <c r="B19" s="10">
        <v>348057892</v>
      </c>
      <c r="C19" s="10">
        <v>341664663</v>
      </c>
      <c r="D19" s="10">
        <v>331279865</v>
      </c>
      <c r="E19" s="85"/>
      <c r="F19" s="86"/>
      <c r="G19" s="86"/>
      <c r="H19" s="2"/>
    </row>
    <row r="20" spans="1:8" ht="18" x14ac:dyDescent="0.25">
      <c r="A20" s="2"/>
      <c r="B20" s="11"/>
      <c r="C20" s="11"/>
      <c r="D20" s="11"/>
      <c r="E20" s="2"/>
      <c r="F20" s="2"/>
      <c r="G20" s="2"/>
      <c r="H20" s="2"/>
    </row>
    <row r="21" spans="1:8" ht="18" x14ac:dyDescent="0.25">
      <c r="B21" s="11"/>
      <c r="C21" s="11"/>
      <c r="D21" s="11"/>
      <c r="H21" s="2"/>
    </row>
    <row r="22" spans="1:8" x14ac:dyDescent="0.25">
      <c r="A22" s="6" t="s">
        <v>18</v>
      </c>
      <c r="B22" s="7">
        <v>4176496830</v>
      </c>
      <c r="C22" s="7">
        <v>4138061269.7530236</v>
      </c>
      <c r="D22" s="7">
        <v>4124734522</v>
      </c>
      <c r="E22" s="7">
        <v>352882943</v>
      </c>
      <c r="F22" s="8"/>
      <c r="G22" s="8"/>
      <c r="H22" s="2"/>
    </row>
    <row r="23" spans="1:8" x14ac:dyDescent="0.25">
      <c r="A23" s="19"/>
      <c r="B23" s="16"/>
      <c r="C23" s="16"/>
      <c r="D23" s="16"/>
      <c r="E23" s="16"/>
      <c r="F23" s="16"/>
      <c r="G23" s="16"/>
      <c r="H23" s="2"/>
    </row>
    <row r="24" spans="1:8" x14ac:dyDescent="0.25">
      <c r="A24" s="91" t="s">
        <v>83</v>
      </c>
      <c r="B24" s="91"/>
      <c r="C24" s="91"/>
      <c r="D24" s="91"/>
      <c r="E24" s="91"/>
      <c r="F24" s="91"/>
      <c r="G24" s="91"/>
      <c r="H24" s="2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</sheetData>
  <mergeCells count="1">
    <mergeCell ref="A24:G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2026 Collections Summary</vt:lpstr>
      <vt:lpstr>Jan 2026 Gallons Summary</vt:lpstr>
      <vt:lpstr>Jan 2026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Robinett, Gerald</cp:lastModifiedBy>
  <cp:lastPrinted>2025-12-31T19:07:10Z</cp:lastPrinted>
  <dcterms:created xsi:type="dcterms:W3CDTF">2024-02-26T22:44:01Z</dcterms:created>
  <dcterms:modified xsi:type="dcterms:W3CDTF">2026-04-22T19:04:15Z</dcterms:modified>
</cp:coreProperties>
</file>