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E664897C-3B1E-4C50-8F8C-2FBA9118789B}" xr6:coauthVersionLast="47" xr6:coauthVersionMax="47" xr10:uidLastSave="{00000000-0000-0000-0000-000000000000}"/>
  <bookViews>
    <workbookView xWindow="-120" yWindow="-120" windowWidth="24240" windowHeight="13020" activeTab="2" xr2:uid="{DD8B6685-F534-4B7E-9252-F2BF3EF36B36}"/>
  </bookViews>
  <sheets>
    <sheet name="May 2025 Collections Summary" sheetId="1" r:id="rId1"/>
    <sheet name="May 2025 Gallons Summary" sheetId="2" r:id="rId2"/>
    <sheet name="May 2025 G &amp; D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E57" i="2"/>
  <c r="C57" i="2"/>
  <c r="G57" i="2" s="1"/>
  <c r="I56" i="2"/>
  <c r="I58" i="2" s="1"/>
  <c r="E56" i="2"/>
  <c r="E58" i="2" s="1"/>
  <c r="C56" i="2"/>
  <c r="G56" i="2" s="1"/>
  <c r="G58" i="2" s="1"/>
  <c r="I51" i="2"/>
  <c r="E51" i="2"/>
  <c r="C51" i="2"/>
  <c r="G51" i="2" s="1"/>
  <c r="I50" i="2"/>
  <c r="I52" i="2" s="1"/>
  <c r="E50" i="2"/>
  <c r="E52" i="2" s="1"/>
  <c r="C50" i="2"/>
  <c r="G50" i="2" s="1"/>
  <c r="G52" i="2" s="1"/>
  <c r="H43" i="2"/>
  <c r="D43" i="2"/>
  <c r="B43" i="2"/>
  <c r="F43" i="2" s="1"/>
  <c r="H42" i="2"/>
  <c r="H45" i="2" s="1"/>
  <c r="D42" i="2"/>
  <c r="D45" i="2" s="1"/>
  <c r="B42" i="2"/>
  <c r="F42" i="2" s="1"/>
  <c r="H41" i="2"/>
  <c r="D41" i="2"/>
  <c r="B41" i="2"/>
  <c r="F41" i="2" s="1"/>
  <c r="F45" i="2" s="1"/>
  <c r="H38" i="2"/>
  <c r="D38" i="2"/>
  <c r="B38" i="2"/>
  <c r="F38" i="2" s="1"/>
  <c r="H36" i="2"/>
  <c r="D36" i="2"/>
  <c r="B36" i="2"/>
  <c r="F36" i="2" s="1"/>
  <c r="H35" i="2"/>
  <c r="D35" i="2"/>
  <c r="B35" i="2"/>
  <c r="F35" i="2" s="1"/>
  <c r="H34" i="2"/>
  <c r="D34" i="2"/>
  <c r="B34" i="2"/>
  <c r="F34" i="2" s="1"/>
  <c r="H33" i="2"/>
  <c r="I37" i="2" s="1"/>
  <c r="D33" i="2"/>
  <c r="E37" i="2" s="1"/>
  <c r="B33" i="2"/>
  <c r="F33" i="2" s="1"/>
  <c r="I32" i="2"/>
  <c r="I40" i="2" s="1"/>
  <c r="E32" i="2"/>
  <c r="E40" i="2" s="1"/>
  <c r="E46" i="2" s="1"/>
  <c r="C32" i="2"/>
  <c r="G32" i="2" s="1"/>
  <c r="H26" i="2"/>
  <c r="D26" i="2"/>
  <c r="B26" i="2"/>
  <c r="F26" i="2" s="1"/>
  <c r="H25" i="2"/>
  <c r="D25" i="2"/>
  <c r="B25" i="2"/>
  <c r="F25" i="2" s="1"/>
  <c r="H24" i="2"/>
  <c r="D24" i="2"/>
  <c r="B24" i="2"/>
  <c r="F24" i="2" s="1"/>
  <c r="H23" i="2"/>
  <c r="D23" i="2"/>
  <c r="B23" i="2"/>
  <c r="F23" i="2" s="1"/>
  <c r="H22" i="2"/>
  <c r="D22" i="2"/>
  <c r="B22" i="2"/>
  <c r="F22" i="2" s="1"/>
  <c r="H21" i="2"/>
  <c r="D21" i="2"/>
  <c r="B21" i="2"/>
  <c r="F21" i="2" s="1"/>
  <c r="H20" i="2"/>
  <c r="D20" i="2"/>
  <c r="B20" i="2"/>
  <c r="F20" i="2" s="1"/>
  <c r="H19" i="2"/>
  <c r="I28" i="2" s="1"/>
  <c r="D19" i="2"/>
  <c r="E28" i="2" s="1"/>
  <c r="B19" i="2"/>
  <c r="F19" i="2" s="1"/>
  <c r="H15" i="2"/>
  <c r="D15" i="2"/>
  <c r="B15" i="2"/>
  <c r="F15" i="2" s="1"/>
  <c r="H13" i="2"/>
  <c r="I14" i="2" s="1"/>
  <c r="I16" i="2" s="1"/>
  <c r="D13" i="2"/>
  <c r="E14" i="2" s="1"/>
  <c r="E16" i="2" s="1"/>
  <c r="B13" i="2"/>
  <c r="C14" i="2" s="1"/>
  <c r="C16" i="2" s="1"/>
  <c r="H8" i="2"/>
  <c r="D8" i="2"/>
  <c r="B8" i="2"/>
  <c r="F8" i="2" s="1"/>
  <c r="H7" i="2"/>
  <c r="I9" i="2" s="1"/>
  <c r="D7" i="2"/>
  <c r="E9" i="2" s="1"/>
  <c r="B7" i="2"/>
  <c r="F7" i="2" s="1"/>
  <c r="I5" i="2"/>
  <c r="I11" i="2" s="1"/>
  <c r="I17" i="2" s="1"/>
  <c r="E5" i="2"/>
  <c r="E11" i="2" s="1"/>
  <c r="E17" i="2" s="1"/>
  <c r="C5" i="2"/>
  <c r="G5" i="2" s="1"/>
  <c r="E32" i="1"/>
  <c r="C32" i="1"/>
  <c r="B32" i="1"/>
  <c r="D32" i="1" s="1"/>
  <c r="E30" i="1"/>
  <c r="C30" i="1"/>
  <c r="B30" i="1"/>
  <c r="D30" i="1" s="1"/>
  <c r="E29" i="1"/>
  <c r="C29" i="1"/>
  <c r="B29" i="1"/>
  <c r="D29" i="1" s="1"/>
  <c r="E24" i="1"/>
  <c r="C24" i="1"/>
  <c r="B24" i="1"/>
  <c r="D24" i="1" s="1"/>
  <c r="E23" i="1"/>
  <c r="C23" i="1"/>
  <c r="B23" i="1"/>
  <c r="D23" i="1" s="1"/>
  <c r="E17" i="1"/>
  <c r="C17" i="1"/>
  <c r="B17" i="1"/>
  <c r="D17" i="1" s="1"/>
  <c r="E16" i="1"/>
  <c r="C16" i="1"/>
  <c r="B16" i="1"/>
  <c r="D16" i="1" s="1"/>
  <c r="E15" i="1"/>
  <c r="C15" i="1"/>
  <c r="B15" i="1"/>
  <c r="D15" i="1" s="1"/>
  <c r="E14" i="1"/>
  <c r="C14" i="1"/>
  <c r="B14" i="1"/>
  <c r="D14" i="1" s="1"/>
  <c r="E13" i="1"/>
  <c r="E19" i="1" s="1"/>
  <c r="C13" i="1"/>
  <c r="C19" i="1" s="1"/>
  <c r="B13" i="1"/>
  <c r="D13" i="1" s="1"/>
  <c r="D19" i="1" s="1"/>
  <c r="E8" i="1"/>
  <c r="C8" i="1"/>
  <c r="B8" i="1"/>
  <c r="D8" i="1" s="1"/>
  <c r="E7" i="1"/>
  <c r="E11" i="1" s="1"/>
  <c r="C7" i="1"/>
  <c r="C11" i="1" s="1"/>
  <c r="B7" i="1"/>
  <c r="D7" i="1" s="1"/>
  <c r="D11" i="1" s="1"/>
  <c r="G28" i="2" l="1"/>
  <c r="E30" i="2"/>
  <c r="E48" i="2" s="1"/>
  <c r="E54" i="2" s="1"/>
  <c r="I46" i="2"/>
  <c r="I30" i="2"/>
  <c r="I48" i="2" s="1"/>
  <c r="I54" i="2" s="1"/>
  <c r="G37" i="2"/>
  <c r="G40" i="2" s="1"/>
  <c r="G46" i="2" s="1"/>
  <c r="G9" i="2"/>
  <c r="G11" i="2" s="1"/>
  <c r="G17" i="2" s="1"/>
  <c r="G30" i="2" s="1"/>
  <c r="G48" i="2" s="1"/>
  <c r="G54" i="2" s="1"/>
  <c r="C9" i="2"/>
  <c r="C37" i="2"/>
  <c r="C40" i="2" s="1"/>
  <c r="C46" i="2" s="1"/>
  <c r="B45" i="2"/>
  <c r="F13" i="2"/>
  <c r="G14" i="2" s="1"/>
  <c r="G16" i="2" s="1"/>
  <c r="C11" i="2"/>
  <c r="C17" i="2" s="1"/>
  <c r="C28" i="2"/>
  <c r="C52" i="2"/>
  <c r="C58" i="2"/>
  <c r="D21" i="1"/>
  <c r="D26" i="1" s="1"/>
  <c r="D35" i="1" s="1"/>
  <c r="C21" i="1"/>
  <c r="C26" i="1" s="1"/>
  <c r="C35" i="1" s="1"/>
  <c r="E21" i="1"/>
  <c r="E26" i="1" s="1"/>
  <c r="E35" i="1" s="1"/>
  <c r="B11" i="1"/>
  <c r="B19" i="1"/>
  <c r="C30" i="2" l="1"/>
  <c r="C48" i="2" s="1"/>
  <c r="C54" i="2" s="1"/>
  <c r="B21" i="1"/>
  <c r="B26" i="1" s="1"/>
  <c r="B35" i="1" s="1"/>
</calcChain>
</file>

<file path=xl/sharedStrings.xml><?xml version="1.0" encoding="utf-8"?>
<sst xmlns="http://schemas.openxmlformats.org/spreadsheetml/2006/main" count="140" uniqueCount="88">
  <si>
    <t>MISSOURI DEPARTMENT OF REVENUE</t>
  </si>
  <si>
    <t>TOTAL HIGHWAY GALLONS (GAS &amp; DIESEL)</t>
  </si>
  <si>
    <t>GALLONS 2022</t>
  </si>
  <si>
    <t>GALLONS 2023</t>
  </si>
  <si>
    <t>GALLONS 2024</t>
  </si>
  <si>
    <t xml:space="preserve">  CUMULATIVE</t>
  </si>
  <si>
    <t xml:space="preserve">    INCREASE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</si>
  <si>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</si>
  <si>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</si>
  <si>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</si>
  <si>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</si>
  <si>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</si>
  <si>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</si>
  <si>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</si>
  <si>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</si>
  <si>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</si>
  <si>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</si>
  <si>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</si>
  <si>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</si>
  <si>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</si>
  <si>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</si>
  <si>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</si>
  <si>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</si>
  <si>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</si>
  <si>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</si>
  <si>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</si>
  <si>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</si>
  <si>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</si>
  <si>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</si>
  <si>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</si>
  <si>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</si>
  <si>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</si>
  <si>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</si>
  <si>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</si>
  <si>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</si>
  <si>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</si>
  <si>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</si>
  <si>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</si>
  <si>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</si>
  <si>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</si>
  <si>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</si>
  <si>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</si>
  <si>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</si>
  <si>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</si>
  <si>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</si>
  <si>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</si>
  <si>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</si>
  <si>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</si>
  <si>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</si>
  <si>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</si>
  <si>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</si>
  <si>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</si>
  <si>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</si>
  <si>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</si>
  <si>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</si>
  <si>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</si>
  <si>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</si>
  <si>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</si>
  <si>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</si>
  <si>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</si>
  <si>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</si>
  <si>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</si>
  <si>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</si>
  <si>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</si>
  <si>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</si>
  <si>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</si>
  <si>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</si>
  <si>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</si>
  <si>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</si>
  <si>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</si>
  <si>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</si>
  <si>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>REFUNDS(HWY)-GASOLINE</t>
  </si>
  <si>
    <t>REFUNDS(HWY)-SPECIAL FUEL</t>
  </si>
  <si>
    <t>NET AVIATION TAXED</t>
  </si>
  <si>
    <t>YEAR TO DATE 2025</t>
  </si>
  <si>
    <t>GALLONS 2025</t>
  </si>
  <si>
    <t xml:space="preserve"> INCREASE 2025</t>
  </si>
  <si>
    <t xml:space="preserve"> OVER 2024 (%)</t>
  </si>
  <si>
    <t xml:space="preserve"> 25 OVER 24 (%)</t>
  </si>
  <si>
    <t>REFUNDS-SPECIAL FUEL</t>
  </si>
  <si>
    <t xml:space="preserve">   RETAIL </t>
  </si>
  <si>
    <t>GROSS S/F (DIESEL) RECEIVED</t>
  </si>
  <si>
    <t xml:space="preserve">  S/F (DIESEL) ALLOWANCE 2%</t>
  </si>
  <si>
    <t>MAY 2025</t>
  </si>
  <si>
    <t>MAY 2024</t>
  </si>
  <si>
    <t>S1F (DIESEL) HWY REFUNDS</t>
  </si>
  <si>
    <t>ABOVE RECORDS COMPILED FROM MOTOR FUEL LICENSEE RECORDS OF THE MISSOURI DEPARTMENT OF REVENUE, TAXATION BUREAU, BY ISABELLA WESTERMAN, JUNE 23, 2025.</t>
  </si>
  <si>
    <t>ABOVE FIGURES COMPILED FROM MOTOR FUEL LICENSEE RECORDS OF THE MISSOURI DEPARTMENT OF REVENUE, TAXATION DIVISION, BY ISABELLA WESTERMAN, JUNE 23,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</si>
</sst>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8" fontId="4" fillId="2" borderId="0" xfId="0" applyNumberFormat="1" applyFont="1" applyFill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Continuous"/>
    </xf>
    <xf numFmtId="49" fontId="0" fillId="0" borderId="0" xfId="0" applyNumberFormat="1"/>
    <xf numFmtId="0" fontId="10" fillId="0" borderId="0" xfId="0" applyFont="1"/>
    <xf numFmtId="8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3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8" fillId="2" borderId="13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0" fontId="8" fillId="0" borderId="8" xfId="0" applyFont="1" applyBorder="1"/>
    <xf numFmtId="8" fontId="8" fillId="2" borderId="8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3" fontId="0" fillId="0" borderId="0" xfId="0" applyNumberFormat="1"/>
    <xf numFmtId="10" fontId="0" fillId="0" borderId="0" xfId="0" applyNumberFormat="1"/>
    <xf numFmtId="3" fontId="5" fillId="0" borderId="0" xfId="0" applyNumberFormat="1" applyFont="1"/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8" fontId="4" fillId="3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8" fontId="4" fillId="0" borderId="15" xfId="0" applyNumberFormat="1" applyFont="1" applyBorder="1" applyAlignment="1">
      <alignment horizontal="right" vertical="center"/>
    </xf>
    <xf numFmtId="8" fontId="8" fillId="5" borderId="18" xfId="0" applyNumberFormat="1" applyFont="1" applyFill="1" applyBorder="1" applyAlignment="1">
      <alignment horizontal="left" vertical="center"/>
    </xf>
    <xf numFmtId="8" fontId="8" fillId="5" borderId="19" xfId="0" applyNumberFormat="1" applyFont="1" applyFill="1" applyBorder="1" applyAlignment="1">
      <alignment horizontal="right" vertical="center"/>
    </xf>
    <xf numFmtId="8" fontId="8" fillId="5" borderId="20" xfId="0" applyNumberFormat="1" applyFont="1" applyFill="1" applyBorder="1" applyAlignment="1">
      <alignment horizontal="right" vertical="center"/>
    </xf>
    <xf numFmtId="38" fontId="4" fillId="0" borderId="21" xfId="0" applyNumberFormat="1" applyFont="1" applyBorder="1" applyAlignment="1">
      <alignment horizontal="right" vertical="center"/>
    </xf>
    <xf numFmtId="38" fontId="4" fillId="2" borderId="21" xfId="0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/>
    <xf numFmtId="0" fontId="13" fillId="6" borderId="0" xfId="0" applyFont="1" applyFill="1" applyAlignment="1">
      <alignment horizontal="centerContinuous" vertical="center" readingOrder="1"/>
    </xf>
    <xf numFmtId="0" fontId="2" fillId="6" borderId="0" xfId="0" applyFont="1" applyFill="1" applyAlignment="1">
      <alignment horizontal="centerContinuous" vertical="center" readingOrder="1"/>
    </xf>
    <xf numFmtId="0" fontId="4" fillId="6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" vertical="center" readingOrder="1"/>
    </xf>
  </cellXfs>
  <cellStyles count="4">
    <cellStyle name="Normal" xfId="0" builtinId="0"/>
    <cellStyle name="Normal 2" xfId="1" xr:uid="{C04D6886-AD30-47C4-99CF-51EACF6DC969}"/>
    <cellStyle name="Normal 3" xfId="2" xr:uid="{C3EFD59B-EF3C-4E33-BC1A-7DA4A0BB2BB4}"/>
    <cellStyle name="Normal 4" xfId="3" xr:uid="{76D1B225-35C9-41CA-B809-845896E88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5%20Highway%20Reports\HWYCOL%20APR%20-%20JUN.xls" TargetMode="External"/><Relationship Id="rId1" Type="http://schemas.openxmlformats.org/officeDocument/2006/relationships/externalLinkPath" Target="file:///S:\Tax\BTS\fuelbond\Excel\2025%20Highway%20Reports\HWYCOL%20APR%20-%20J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4%20Highway%20Reports\HWYCOL%20APR%20-%20JUN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5%20Highway%20Reports\HWYGAL2.xls" TargetMode="External"/><Relationship Id="rId1" Type="http://schemas.openxmlformats.org/officeDocument/2006/relationships/externalLinkPath" Target="file:///S:\Tax\BTS\fuelbond\Excel\2025%20Highway%20Reports\HWYGAL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4%20Highway%20Reports\HWYGAL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APR"/>
      <sheetName val="27% APR"/>
      <sheetName val="17% APR"/>
      <sheetName val="SUM APR 2025"/>
      <sheetName val="9% MAY"/>
      <sheetName val="27% MAY"/>
      <sheetName val="17% MAY"/>
      <sheetName val="SUM MAY 2025"/>
      <sheetName val="9% JUN"/>
      <sheetName val="27% JUN"/>
      <sheetName val="17% JUN"/>
      <sheetName val="SUM JUN 2025"/>
    </sheetNames>
    <sheetDataSet>
      <sheetData sheetId="0"/>
      <sheetData sheetId="1"/>
      <sheetData sheetId="2"/>
      <sheetData sheetId="3">
        <row r="7">
          <cell r="D7">
            <v>285282320.05000001</v>
          </cell>
        </row>
        <row r="8">
          <cell r="D8">
            <v>78512210.75999999</v>
          </cell>
        </row>
        <row r="13">
          <cell r="D13">
            <v>-2884157.77</v>
          </cell>
        </row>
        <row r="14">
          <cell r="D14">
            <v>-7090.79</v>
          </cell>
        </row>
        <row r="15">
          <cell r="D15">
            <v>-3200357.45</v>
          </cell>
        </row>
        <row r="16">
          <cell r="D16">
            <v>-909.42</v>
          </cell>
        </row>
        <row r="17">
          <cell r="D17">
            <v>-2020.6999999999998</v>
          </cell>
        </row>
        <row r="23">
          <cell r="D23">
            <v>103458.17000000001</v>
          </cell>
        </row>
        <row r="24">
          <cell r="D24">
            <v>-5693405.5700000003</v>
          </cell>
        </row>
        <row r="29">
          <cell r="D29">
            <v>67327.25</v>
          </cell>
        </row>
        <row r="30">
          <cell r="D30">
            <v>-1063.98</v>
          </cell>
        </row>
        <row r="32">
          <cell r="D32">
            <v>2735445.72</v>
          </cell>
        </row>
      </sheetData>
      <sheetData sheetId="4"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17418</v>
          </cell>
        </row>
        <row r="30">
          <cell r="B30">
            <v>0</v>
          </cell>
        </row>
      </sheetData>
      <sheetData sheetId="5">
        <row r="7">
          <cell r="B7">
            <v>73309162.969999999</v>
          </cell>
        </row>
        <row r="8">
          <cell r="B8">
            <v>25277931.550000001</v>
          </cell>
        </row>
        <row r="13">
          <cell r="B13">
            <v>-3537495.7</v>
          </cell>
        </row>
        <row r="14">
          <cell r="B14">
            <v>-38.86</v>
          </cell>
        </row>
        <row r="15">
          <cell r="B15">
            <v>-1546824.92</v>
          </cell>
        </row>
        <row r="16">
          <cell r="B16">
            <v>0</v>
          </cell>
        </row>
        <row r="17">
          <cell r="B17">
            <v>-801.1</v>
          </cell>
        </row>
        <row r="23">
          <cell r="B23">
            <v>61541.68</v>
          </cell>
        </row>
        <row r="24">
          <cell r="B24">
            <v>-5091356.0599999996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6">
        <row r="7">
          <cell r="B7">
            <v>19215.98</v>
          </cell>
        </row>
        <row r="8">
          <cell r="B8">
            <v>17385</v>
          </cell>
        </row>
        <row r="13">
          <cell r="B13">
            <v>0</v>
          </cell>
        </row>
        <row r="15">
          <cell r="B15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APR"/>
      <sheetName val="245% APR"/>
      <sheetName val="11% APR"/>
      <sheetName val="SUM APR 2024"/>
      <sheetName val="9% MAY"/>
      <sheetName val="245% MAY"/>
      <sheetName val="11% MAY"/>
      <sheetName val="SUM MAY 2024"/>
      <sheetName val="9% JUN"/>
      <sheetName val="245% JUN"/>
      <sheetName val="11% JUN"/>
      <sheetName val="SUM JUN 2024"/>
      <sheetName val="SUM APR 2023"/>
      <sheetName val="SUM JUN 2023"/>
    </sheetNames>
    <sheetDataSet>
      <sheetData sheetId="0"/>
      <sheetData sheetId="1"/>
      <sheetData sheetId="2"/>
      <sheetData sheetId="3">
        <row r="7">
          <cell r="B7">
            <v>63632580.119999997</v>
          </cell>
        </row>
      </sheetData>
      <sheetData sheetId="4"/>
      <sheetData sheetId="5"/>
      <sheetData sheetId="6"/>
      <sheetData sheetId="7">
        <row r="7">
          <cell r="B7">
            <v>66321622.020000003</v>
          </cell>
          <cell r="D7">
            <v>294295782.98000002</v>
          </cell>
        </row>
        <row r="8">
          <cell r="B8">
            <v>23538149.920000002</v>
          </cell>
          <cell r="D8">
            <v>128148952.18000001</v>
          </cell>
        </row>
        <row r="13">
          <cell r="B13">
            <v>-104628.83</v>
          </cell>
          <cell r="D13">
            <v>-1727195.7350000001</v>
          </cell>
        </row>
        <row r="14">
          <cell r="B14">
            <v>0</v>
          </cell>
          <cell r="D14">
            <v>-102056.86</v>
          </cell>
        </row>
        <row r="15">
          <cell r="B15">
            <v>-477092.63</v>
          </cell>
          <cell r="D15">
            <v>-3184518.86</v>
          </cell>
        </row>
        <row r="16">
          <cell r="B16">
            <v>0</v>
          </cell>
          <cell r="D16">
            <v>-792569.6</v>
          </cell>
        </row>
        <row r="17">
          <cell r="B17">
            <v>-285</v>
          </cell>
          <cell r="D17">
            <v>-2573.7399999999998</v>
          </cell>
        </row>
        <row r="23">
          <cell r="B23">
            <v>49232.020000000004</v>
          </cell>
          <cell r="D23">
            <v>176771.05</v>
          </cell>
        </row>
        <row r="24">
          <cell r="B24">
            <v>-5194800.25</v>
          </cell>
          <cell r="D24">
            <v>-11091036.039999999</v>
          </cell>
        </row>
        <row r="29">
          <cell r="B29">
            <v>7530</v>
          </cell>
          <cell r="D29">
            <v>67899</v>
          </cell>
        </row>
        <row r="30">
          <cell r="B30">
            <v>0</v>
          </cell>
          <cell r="D30">
            <v>-3037.6</v>
          </cell>
        </row>
        <row r="32">
          <cell r="B32">
            <v>159579.20000000001</v>
          </cell>
          <cell r="D32">
            <v>2063676.44</v>
          </cell>
        </row>
      </sheetData>
      <sheetData sheetId="8"/>
      <sheetData sheetId="9"/>
      <sheetData sheetId="10"/>
      <sheetData sheetId="11">
        <row r="7">
          <cell r="B7">
            <v>71510418.790000007</v>
          </cell>
        </row>
      </sheetData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APR"/>
      <sheetName val="27% APR"/>
      <sheetName val="17% APR"/>
      <sheetName val="SUM APR 25"/>
      <sheetName val="9% MAY"/>
      <sheetName val="27% MAY"/>
      <sheetName val="17% MAY"/>
      <sheetName val="SUM MAY 25"/>
      <sheetName val="9% JUN"/>
      <sheetName val="27% JUN"/>
      <sheetName val="17% JUN"/>
      <sheetName val="SUM JUN 25"/>
    </sheetNames>
    <sheetDataSet>
      <sheetData sheetId="0"/>
      <sheetData sheetId="1"/>
      <sheetData sheetId="2"/>
      <sheetData sheetId="3">
        <row r="6">
          <cell r="G6">
            <v>1156695125</v>
          </cell>
        </row>
        <row r="8">
          <cell r="F8">
            <v>66777519</v>
          </cell>
        </row>
        <row r="9">
          <cell r="F9">
            <v>0</v>
          </cell>
        </row>
        <row r="14">
          <cell r="F14">
            <v>472919</v>
          </cell>
        </row>
        <row r="16">
          <cell r="F16">
            <v>31701948</v>
          </cell>
        </row>
        <row r="20">
          <cell r="F20">
            <v>1179975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604789</v>
          </cell>
        </row>
        <row r="24">
          <cell r="F24">
            <v>1873311</v>
          </cell>
        </row>
        <row r="25">
          <cell r="F25">
            <v>5280200</v>
          </cell>
        </row>
        <row r="26">
          <cell r="F26">
            <v>1743792</v>
          </cell>
        </row>
        <row r="27">
          <cell r="F27">
            <v>94544</v>
          </cell>
        </row>
        <row r="33">
          <cell r="G33">
            <v>394534014</v>
          </cell>
        </row>
        <row r="34">
          <cell r="F34">
            <v>25072978</v>
          </cell>
        </row>
        <row r="35">
          <cell r="F35">
            <v>110339</v>
          </cell>
        </row>
        <row r="36">
          <cell r="F36">
            <v>0</v>
          </cell>
        </row>
        <row r="37">
          <cell r="F37">
            <v>72457085</v>
          </cell>
        </row>
        <row r="39">
          <cell r="F39">
            <v>5561611</v>
          </cell>
        </row>
        <row r="42">
          <cell r="F42">
            <v>11853175</v>
          </cell>
        </row>
        <row r="43">
          <cell r="F43">
            <v>12125</v>
          </cell>
        </row>
        <row r="44">
          <cell r="F44">
            <v>7484</v>
          </cell>
        </row>
        <row r="51">
          <cell r="G51">
            <v>383179</v>
          </cell>
        </row>
        <row r="52">
          <cell r="G52">
            <v>-21086687</v>
          </cell>
        </row>
        <row r="57">
          <cell r="G57">
            <v>748946</v>
          </cell>
        </row>
        <row r="58">
          <cell r="G58">
            <v>-11822</v>
          </cell>
        </row>
      </sheetData>
      <sheetData sheetId="4">
        <row r="5">
          <cell r="C5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193722</v>
          </cell>
        </row>
        <row r="57">
          <cell r="C57">
            <v>0</v>
          </cell>
        </row>
      </sheetData>
      <sheetData sheetId="5">
        <row r="5">
          <cell r="C5">
            <v>298068695</v>
          </cell>
        </row>
        <row r="7">
          <cell r="B7">
            <v>17921359</v>
          </cell>
        </row>
        <row r="8">
          <cell r="B8">
            <v>0</v>
          </cell>
        </row>
        <row r="13">
          <cell r="B13">
            <v>116946</v>
          </cell>
        </row>
        <row r="15">
          <cell r="B15">
            <v>8275012</v>
          </cell>
        </row>
        <row r="19">
          <cell r="B19">
            <v>272362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79682</v>
          </cell>
        </row>
        <row r="23">
          <cell r="B23">
            <v>276111</v>
          </cell>
        </row>
        <row r="24">
          <cell r="B24">
            <v>11659753</v>
          </cell>
        </row>
        <row r="25">
          <cell r="B25">
            <v>813928</v>
          </cell>
        </row>
        <row r="26">
          <cell r="B26">
            <v>518</v>
          </cell>
        </row>
        <row r="32">
          <cell r="C32">
            <v>124385417</v>
          </cell>
        </row>
        <row r="33">
          <cell r="B33">
            <v>5703642</v>
          </cell>
        </row>
        <row r="34">
          <cell r="B34">
            <v>24197</v>
          </cell>
        </row>
        <row r="35">
          <cell r="B35">
            <v>0</v>
          </cell>
        </row>
        <row r="36">
          <cell r="B36">
            <v>23148092</v>
          </cell>
        </row>
        <row r="38">
          <cell r="B38">
            <v>1783185</v>
          </cell>
        </row>
        <row r="41">
          <cell r="B41">
            <v>5728981</v>
          </cell>
        </row>
        <row r="42">
          <cell r="B42">
            <v>0</v>
          </cell>
        </row>
        <row r="43">
          <cell r="B43">
            <v>2967</v>
          </cell>
        </row>
        <row r="50">
          <cell r="C50">
            <v>227932</v>
          </cell>
        </row>
        <row r="51">
          <cell r="C51">
            <v>-18856874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6">
        <row r="5">
          <cell r="C5">
            <v>113035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102265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APR"/>
      <sheetName val="245% APR"/>
      <sheetName val="11% APR"/>
      <sheetName val="SUM APR 24"/>
      <sheetName val="9% MAY"/>
      <sheetName val="245% MAY"/>
      <sheetName val="11% MAY"/>
      <sheetName val="SUM MAY 24"/>
      <sheetName val="9% JUN"/>
      <sheetName val="245% JUN"/>
      <sheetName val="11% JUN"/>
      <sheetName val="SUM JUN 24"/>
    </sheetNames>
    <sheetDataSet>
      <sheetData sheetId="0"/>
      <sheetData sheetId="1"/>
      <sheetData sheetId="2"/>
      <sheetData sheetId="3">
        <row r="5">
          <cell r="C5">
            <v>283449692</v>
          </cell>
        </row>
      </sheetData>
      <sheetData sheetId="4"/>
      <sheetData sheetId="5"/>
      <sheetData sheetId="6"/>
      <sheetData sheetId="7">
        <row r="5">
          <cell r="C5">
            <v>295675824</v>
          </cell>
          <cell r="G5">
            <v>1313336244.1818182</v>
          </cell>
        </row>
        <row r="7">
          <cell r="B7">
            <v>16068249</v>
          </cell>
          <cell r="F7">
            <v>73519696</v>
          </cell>
        </row>
        <row r="8">
          <cell r="B8">
            <v>0</v>
          </cell>
          <cell r="F8">
            <v>0</v>
          </cell>
        </row>
        <row r="13">
          <cell r="B13">
            <v>283918</v>
          </cell>
          <cell r="F13">
            <v>1066358</v>
          </cell>
        </row>
        <row r="15">
          <cell r="B15">
            <v>8251398</v>
          </cell>
          <cell r="F15">
            <v>35752199.497811139</v>
          </cell>
        </row>
        <row r="19">
          <cell r="B19">
            <v>65652</v>
          </cell>
          <cell r="F19">
            <v>1380508.2653061224</v>
          </cell>
        </row>
        <row r="20">
          <cell r="B20">
            <v>0</v>
          </cell>
          <cell r="F20">
            <v>0</v>
          </cell>
        </row>
        <row r="21">
          <cell r="B21">
            <v>0</v>
          </cell>
          <cell r="F21">
            <v>1801.5714285714287</v>
          </cell>
        </row>
        <row r="22">
          <cell r="B22">
            <v>121821</v>
          </cell>
          <cell r="F22">
            <v>795559.53061224497</v>
          </cell>
        </row>
        <row r="23">
          <cell r="B23">
            <v>46515</v>
          </cell>
          <cell r="F23">
            <v>561149.38775510201</v>
          </cell>
        </row>
        <row r="24">
          <cell r="B24">
            <v>193068</v>
          </cell>
          <cell r="F24">
            <v>3660848.2448979593</v>
          </cell>
        </row>
        <row r="25">
          <cell r="B25">
            <v>0</v>
          </cell>
          <cell r="F25">
            <v>649910.12244897964</v>
          </cell>
        </row>
        <row r="26">
          <cell r="B26">
            <v>0</v>
          </cell>
          <cell r="F26">
            <v>2041137.2</v>
          </cell>
        </row>
        <row r="32">
          <cell r="C32">
            <v>127474028</v>
          </cell>
          <cell r="G32">
            <v>674116261.4670732</v>
          </cell>
        </row>
        <row r="33">
          <cell r="B33">
            <v>6411340</v>
          </cell>
          <cell r="F33">
            <v>29007647</v>
          </cell>
        </row>
        <row r="34">
          <cell r="B34">
            <v>66536</v>
          </cell>
          <cell r="F34">
            <v>262296</v>
          </cell>
        </row>
        <row r="35">
          <cell r="B35">
            <v>0</v>
          </cell>
          <cell r="F35">
            <v>0</v>
          </cell>
        </row>
        <row r="36">
          <cell r="B36">
            <v>22967936</v>
          </cell>
          <cell r="F36">
            <v>111204354</v>
          </cell>
        </row>
        <row r="38">
          <cell r="B38">
            <v>1810382</v>
          </cell>
          <cell r="F38">
            <v>9833238.1776483338</v>
          </cell>
        </row>
        <row r="41">
          <cell r="B41">
            <v>1947317</v>
          </cell>
          <cell r="F41">
            <v>16158194.571428571</v>
          </cell>
        </row>
        <row r="42">
          <cell r="B42">
            <v>0</v>
          </cell>
          <cell r="F42">
            <v>366613</v>
          </cell>
        </row>
        <row r="43">
          <cell r="B43">
            <v>1163</v>
          </cell>
          <cell r="F43">
            <v>10504.326530612245</v>
          </cell>
        </row>
        <row r="50">
          <cell r="C50">
            <v>200947</v>
          </cell>
          <cell r="G50">
            <v>721513.69387755101</v>
          </cell>
        </row>
        <row r="51">
          <cell r="C51">
            <v>-21203266</v>
          </cell>
          <cell r="G51">
            <v>-45269534.387755103</v>
          </cell>
        </row>
        <row r="56">
          <cell r="C56">
            <v>83899</v>
          </cell>
          <cell r="G56">
            <v>755312</v>
          </cell>
        </row>
        <row r="57">
          <cell r="C57">
            <v>0</v>
          </cell>
          <cell r="G57">
            <v>-33751</v>
          </cell>
        </row>
      </sheetData>
      <sheetData sheetId="8"/>
      <sheetData sheetId="9"/>
      <sheetData sheetId="10"/>
      <sheetData sheetId="11">
        <row r="5">
          <cell r="C5">
            <v>318959156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zoomScale="85" zoomScaleNormal="85" workbookViewId="0">
      <selection sqref="A1:E37"/>
    </sheetView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19" t="s">
        <v>0</v>
      </c>
      <c r="B1" s="20"/>
      <c r="C1" s="19"/>
      <c r="D1" s="21"/>
      <c r="E1" s="15"/>
    </row>
    <row r="2" spans="1:6" ht="15.75" x14ac:dyDescent="0.25">
      <c r="A2" s="19" t="s">
        <v>59</v>
      </c>
      <c r="B2" s="20"/>
      <c r="C2" s="19"/>
      <c r="D2" s="21"/>
      <c r="E2" s="20"/>
      <c r="F2" s="15"/>
    </row>
    <row r="3" spans="1:6" ht="15.75" x14ac:dyDescent="0.25">
      <c r="A3" s="22" t="s">
        <v>20</v>
      </c>
      <c r="B3" s="22"/>
      <c r="C3" s="22"/>
      <c r="D3" s="22"/>
      <c r="E3" s="23"/>
    </row>
    <row r="4" spans="1:6" ht="15.75" x14ac:dyDescent="0.25">
      <c r="A4" s="23"/>
      <c r="B4" s="22"/>
      <c r="C4" s="22"/>
      <c r="D4" s="22"/>
      <c r="E4" s="23"/>
    </row>
    <row r="5" spans="1:6" s="16" customFormat="1" ht="15.75" x14ac:dyDescent="0.25">
      <c r="A5" s="24"/>
      <c r="B5" s="25" t="s">
        <v>83</v>
      </c>
      <c r="C5" s="25" t="s">
        <v>84</v>
      </c>
      <c r="D5" s="25" t="s">
        <v>74</v>
      </c>
      <c r="E5" s="25" t="s">
        <v>23</v>
      </c>
    </row>
    <row r="6" spans="1:6" ht="15.75" x14ac:dyDescent="0.25">
      <c r="A6" s="50"/>
      <c r="B6" s="26"/>
      <c r="C6" s="27"/>
      <c r="D6" s="28"/>
      <c r="E6" s="27"/>
    </row>
    <row r="7" spans="1:6" ht="15.75" x14ac:dyDescent="0.25">
      <c r="A7" s="29" t="s">
        <v>60</v>
      </c>
      <c r="B7" s="30">
        <f>+'[1]9% MAY'!B7+'[1]17% MAY'!B7+'[1]27% MAY'!B7</f>
        <v>73328378.950000003</v>
      </c>
      <c r="C7" s="31">
        <f>'[2]SUM MAY 2024'!$B$7</f>
        <v>66321622.020000003</v>
      </c>
      <c r="D7" s="31">
        <f>B7+'[1]SUM APR 2025'!D7</f>
        <v>358610699</v>
      </c>
      <c r="E7" s="32">
        <f>'[2]SUM MAY 2024'!$D$7</f>
        <v>294295782.98000002</v>
      </c>
    </row>
    <row r="8" spans="1:6" ht="15.75" x14ac:dyDescent="0.25">
      <c r="A8" s="50" t="s">
        <v>61</v>
      </c>
      <c r="B8" s="76">
        <f>+'[1]9% MAY'!B8+'[1]17% MAY'!B8+'[1]27% MAY'!B8</f>
        <v>25295316.550000001</v>
      </c>
      <c r="C8" s="36">
        <f>'[2]SUM MAY 2024'!$B$8</f>
        <v>23538149.920000002</v>
      </c>
      <c r="D8" s="48">
        <f>B8+'[1]SUM APR 2025'!D8</f>
        <v>103807527.30999999</v>
      </c>
      <c r="E8" s="49">
        <f>'[2]SUM MAY 2024'!$D$8</f>
        <v>128148952.18000001</v>
      </c>
    </row>
    <row r="9" spans="1:6" ht="16.5" thickBot="1" x14ac:dyDescent="0.3">
      <c r="A9" s="33"/>
      <c r="B9" s="34"/>
      <c r="C9" s="33"/>
      <c r="D9" s="33"/>
      <c r="E9" s="35"/>
    </row>
    <row r="10" spans="1:6" ht="16.5" thickTop="1" x14ac:dyDescent="0.25">
      <c r="A10" s="38"/>
      <c r="B10" s="36"/>
      <c r="C10" s="36"/>
      <c r="D10" s="37"/>
      <c r="E10" s="37"/>
    </row>
    <row r="11" spans="1:6" ht="16.5" thickBot="1" x14ac:dyDescent="0.3">
      <c r="A11" s="39" t="s">
        <v>62</v>
      </c>
      <c r="B11" s="35">
        <f>SUM(B7:B8)</f>
        <v>98623695.5</v>
      </c>
      <c r="C11" s="35">
        <f>SUM(C7:C8)</f>
        <v>89859771.939999998</v>
      </c>
      <c r="D11" s="35">
        <f>SUM(D7:D8)</f>
        <v>462418226.31</v>
      </c>
      <c r="E11" s="35">
        <f>SUM(E7:E8)</f>
        <v>422444735.16000003</v>
      </c>
    </row>
    <row r="12" spans="1:6" ht="16.5" thickTop="1" x14ac:dyDescent="0.25">
      <c r="A12" s="38"/>
      <c r="B12" s="36"/>
      <c r="C12" s="36"/>
      <c r="D12" s="37"/>
      <c r="E12" s="37"/>
    </row>
    <row r="13" spans="1:6" ht="15.75" x14ac:dyDescent="0.25">
      <c r="A13" s="29" t="s">
        <v>63</v>
      </c>
      <c r="B13" s="31">
        <f>+'[1]9% MAY'!B13+'[1]17% MAY'!B13+'[1]27% MAY'!B13</f>
        <v>-3537495.7</v>
      </c>
      <c r="C13" s="31">
        <f>'[2]SUM MAY 2024'!$B$13</f>
        <v>-104628.83</v>
      </c>
      <c r="D13" s="31">
        <f>B13+'[1]SUM APR 2025'!D13</f>
        <v>-6421653.4700000007</v>
      </c>
      <c r="E13" s="31">
        <f>'[2]SUM MAY 2024'!$D$13</f>
        <v>-1727195.7350000001</v>
      </c>
    </row>
    <row r="14" spans="1:6" ht="15.75" x14ac:dyDescent="0.25">
      <c r="A14" s="38" t="s">
        <v>71</v>
      </c>
      <c r="B14" s="36">
        <f>'[1]27% MAY'!B14</f>
        <v>-38.86</v>
      </c>
      <c r="C14" s="36">
        <f>'[2]SUM MAY 2024'!$B$14</f>
        <v>0</v>
      </c>
      <c r="D14" s="37">
        <f>B14+'[1]SUM APR 2025'!D14</f>
        <v>-7129.65</v>
      </c>
      <c r="E14" s="37">
        <f>'[2]SUM MAY 2024'!$D$14</f>
        <v>-102056.86</v>
      </c>
    </row>
    <row r="15" spans="1:6" ht="15.75" x14ac:dyDescent="0.25">
      <c r="A15" s="51" t="s">
        <v>79</v>
      </c>
      <c r="B15" s="31">
        <f>+'[1]9% MAY'!B15+'[1]17% MAY'!B15+'[1]27% MAY'!B15</f>
        <v>-1546824.92</v>
      </c>
      <c r="C15" s="31">
        <f>'[2]SUM MAY 2024'!$B$15</f>
        <v>-477092.63</v>
      </c>
      <c r="D15" s="31">
        <f>B15+'[1]SUM APR 2025'!D15</f>
        <v>-4747182.37</v>
      </c>
      <c r="E15" s="31">
        <f>'[2]SUM MAY 2024'!$D$15</f>
        <v>-3184518.86</v>
      </c>
    </row>
    <row r="16" spans="1:6" ht="15.75" x14ac:dyDescent="0.25">
      <c r="A16" s="38" t="s">
        <v>72</v>
      </c>
      <c r="B16" s="36">
        <f>'[1]27% MAY'!B16</f>
        <v>0</v>
      </c>
      <c r="C16" s="36">
        <f>'[2]SUM MAY 2024'!$B$16</f>
        <v>0</v>
      </c>
      <c r="D16" s="36">
        <f>B16+'[1]SUM APR 2025'!D16</f>
        <v>-909.42</v>
      </c>
      <c r="E16" s="37">
        <f>'[2]SUM MAY 2024'!$D$16</f>
        <v>-792569.6</v>
      </c>
    </row>
    <row r="17" spans="1:8" ht="16.5" thickBot="1" x14ac:dyDescent="0.3">
      <c r="A17" s="39" t="s">
        <v>64</v>
      </c>
      <c r="B17" s="40">
        <f>+'[1]9% MAY'!B17+'[1]17% MAY'!B17+'[1]27% MAY'!B17</f>
        <v>-801.1</v>
      </c>
      <c r="C17" s="40">
        <f>'[2]SUM MAY 2024'!$B$17</f>
        <v>-285</v>
      </c>
      <c r="D17" s="40">
        <f>B17+'[1]SUM APR 2025'!D17</f>
        <v>-2821.7999999999997</v>
      </c>
      <c r="E17" s="40">
        <f>'[2]SUM MAY 2024'!$D$17</f>
        <v>-2573.7399999999998</v>
      </c>
    </row>
    <row r="18" spans="1:8" ht="16.5" thickTop="1" x14ac:dyDescent="0.25">
      <c r="A18" s="77"/>
      <c r="B18" s="41"/>
      <c r="C18" s="41"/>
      <c r="D18" s="42"/>
      <c r="E18" s="42"/>
    </row>
    <row r="19" spans="1:8" ht="16.5" thickBot="1" x14ac:dyDescent="0.3">
      <c r="A19" s="39" t="s">
        <v>42</v>
      </c>
      <c r="B19" s="35">
        <f>SUM(B13:B17)</f>
        <v>-5085160.58</v>
      </c>
      <c r="C19" s="35">
        <f>SUM(C13:C17)</f>
        <v>-582006.46</v>
      </c>
      <c r="D19" s="35">
        <f>SUM(D13:D17)</f>
        <v>-11179696.710000003</v>
      </c>
      <c r="E19" s="35">
        <f>SUM(E13:E17)</f>
        <v>-5808914.7949999999</v>
      </c>
    </row>
    <row r="20" spans="1:8" ht="16.5" thickTop="1" x14ac:dyDescent="0.25">
      <c r="A20" s="77"/>
      <c r="B20" s="41"/>
      <c r="C20" s="41"/>
      <c r="D20" s="42"/>
      <c r="E20" s="42"/>
    </row>
    <row r="21" spans="1:8" ht="16.5" thickBot="1" x14ac:dyDescent="0.3">
      <c r="A21" s="39" t="s">
        <v>65</v>
      </c>
      <c r="B21" s="35">
        <f>B11+B19</f>
        <v>93538534.920000002</v>
      </c>
      <c r="C21" s="35">
        <f>SUM(C11+C19)</f>
        <v>89277765.480000004</v>
      </c>
      <c r="D21" s="35">
        <f>D11+D19</f>
        <v>451238529.60000002</v>
      </c>
      <c r="E21" s="35">
        <f>E11+E19</f>
        <v>416635820.36500001</v>
      </c>
    </row>
    <row r="22" spans="1:8" ht="16.5" thickTop="1" x14ac:dyDescent="0.25">
      <c r="A22" s="77"/>
      <c r="B22" s="41"/>
      <c r="C22" s="41"/>
      <c r="D22" s="42"/>
      <c r="E22" s="42"/>
    </row>
    <row r="23" spans="1:8" ht="15.75" x14ac:dyDescent="0.25">
      <c r="A23" s="29" t="s">
        <v>66</v>
      </c>
      <c r="B23" s="31">
        <f>+'[1]9% MAY'!B23+'[1]17% MAY'!B23+'[1]27% MAY'!B23</f>
        <v>61541.68</v>
      </c>
      <c r="C23" s="31">
        <f>'[2]SUM MAY 2024'!$B$23</f>
        <v>49232.020000000004</v>
      </c>
      <c r="D23" s="31">
        <f>B23+'[1]SUM APR 2025'!D23</f>
        <v>164999.85</v>
      </c>
      <c r="E23" s="31">
        <f>'[2]SUM MAY 2024'!$D$23</f>
        <v>176771.05</v>
      </c>
    </row>
    <row r="24" spans="1:8" ht="16.5" thickBot="1" x14ac:dyDescent="0.3">
      <c r="A24" s="43" t="s">
        <v>67</v>
      </c>
      <c r="B24" s="44">
        <f>+'[1]9% MAY'!B24+'[1]17% MAY'!B24+'[1]27% MAY'!B24</f>
        <v>-5091356.0599999996</v>
      </c>
      <c r="C24" s="44">
        <f>'[2]SUM MAY 2024'!$B$24</f>
        <v>-5194800.25</v>
      </c>
      <c r="D24" s="78">
        <f>B24+'[1]SUM APR 2025'!D24</f>
        <v>-10784761.629999999</v>
      </c>
      <c r="E24" s="78">
        <f>'[2]SUM MAY 2024'!$D$24</f>
        <v>-11091036.039999999</v>
      </c>
    </row>
    <row r="25" spans="1:8" ht="16.5" thickTop="1" x14ac:dyDescent="0.25">
      <c r="A25" s="52"/>
      <c r="B25" s="45"/>
      <c r="C25" s="45"/>
      <c r="D25" s="45"/>
      <c r="E25" s="45"/>
    </row>
    <row r="26" spans="1:8" ht="15.75" x14ac:dyDescent="0.25">
      <c r="A26" s="50" t="s">
        <v>62</v>
      </c>
      <c r="B26" s="46">
        <f>B21+B23+B24</f>
        <v>88508720.540000007</v>
      </c>
      <c r="C26" s="46">
        <f>SUM(C21+C23+C24)</f>
        <v>84132197.25</v>
      </c>
      <c r="D26" s="47">
        <f>D21+D23+D24</f>
        <v>440618767.82000005</v>
      </c>
      <c r="E26" s="47">
        <f>E21+E23+E24</f>
        <v>405721555.375</v>
      </c>
    </row>
    <row r="27" spans="1:8" ht="16.5" thickBot="1" x14ac:dyDescent="0.3">
      <c r="A27" s="33"/>
      <c r="B27" s="35"/>
      <c r="C27" s="35"/>
      <c r="D27" s="35"/>
      <c r="E27" s="35"/>
      <c r="H27" s="18"/>
    </row>
    <row r="28" spans="1:8" ht="16.5" thickTop="1" x14ac:dyDescent="0.25">
      <c r="A28" s="50"/>
      <c r="B28" s="48"/>
      <c r="C28" s="48"/>
      <c r="D28" s="49"/>
      <c r="E28" s="49"/>
    </row>
    <row r="29" spans="1:8" ht="15.75" x14ac:dyDescent="0.25">
      <c r="A29" s="29" t="s">
        <v>68</v>
      </c>
      <c r="B29" s="31">
        <f>+'[1]9% MAY'!B29+'[1]17% MAY'!B29+'[1]27% MAY'!B29</f>
        <v>17418</v>
      </c>
      <c r="C29" s="31">
        <f>'[2]SUM MAY 2024'!$B$29</f>
        <v>7530</v>
      </c>
      <c r="D29" s="31">
        <f>B29+'[1]SUM APR 2025'!D29</f>
        <v>84745.25</v>
      </c>
      <c r="E29" s="31">
        <f>'[2]SUM MAY 2024'!$D$29</f>
        <v>67899</v>
      </c>
    </row>
    <row r="30" spans="1:8" ht="15.75" x14ac:dyDescent="0.25">
      <c r="A30" s="50" t="s">
        <v>58</v>
      </c>
      <c r="B30" s="36">
        <f>+'[1]9% MAY'!B30+'[1]17% MAY'!B30+'[1]27% MAY'!B30</f>
        <v>0</v>
      </c>
      <c r="C30" s="36">
        <f>'[2]SUM MAY 2024'!$B$30</f>
        <v>0</v>
      </c>
      <c r="D30" s="49">
        <f>B30+'[1]SUM APR 2025'!D30</f>
        <v>-1063.98</v>
      </c>
      <c r="E30" s="49">
        <f>'[2]SUM MAY 2024'!$D$30</f>
        <v>-3037.6</v>
      </c>
    </row>
    <row r="31" spans="1:8" ht="15.75" x14ac:dyDescent="0.25">
      <c r="A31" s="51"/>
      <c r="B31" s="52"/>
      <c r="C31" s="52"/>
      <c r="D31" s="52"/>
      <c r="E31" s="52"/>
    </row>
    <row r="32" spans="1:8" ht="15.75" x14ac:dyDescent="0.25">
      <c r="A32" s="50" t="s">
        <v>69</v>
      </c>
      <c r="B32" s="48">
        <f>25510+370962.64</f>
        <v>396472.64</v>
      </c>
      <c r="C32" s="48">
        <f>'[2]SUM MAY 2024'!$B$32</f>
        <v>159579.20000000001</v>
      </c>
      <c r="D32" s="49">
        <f>B32+'[1]SUM APR 2025'!D32</f>
        <v>3131918.3600000003</v>
      </c>
      <c r="E32" s="49">
        <f>'[2]SUM MAY 2024'!$D$32</f>
        <v>2063676.44</v>
      </c>
    </row>
    <row r="33" spans="1:5" ht="16.5" thickBot="1" x14ac:dyDescent="0.3">
      <c r="A33" s="33"/>
      <c r="B33" s="35"/>
      <c r="C33" s="35"/>
      <c r="D33" s="35"/>
      <c r="E33" s="35"/>
    </row>
    <row r="34" spans="1:5" ht="16.5" thickTop="1" x14ac:dyDescent="0.25">
      <c r="A34" s="77"/>
      <c r="B34" s="41"/>
      <c r="C34" s="41"/>
      <c r="D34" s="42"/>
      <c r="E34" s="42"/>
    </row>
    <row r="35" spans="1:5" s="17" customFormat="1" ht="15.75" x14ac:dyDescent="0.25">
      <c r="A35" s="79" t="s">
        <v>70</v>
      </c>
      <c r="B35" s="80">
        <f>B26+B29+B30+B32</f>
        <v>88922611.180000007</v>
      </c>
      <c r="C35" s="80">
        <f>SUM(C26+C29+C30+C32)</f>
        <v>84299306.450000003</v>
      </c>
      <c r="D35" s="80">
        <f>D26+D29+D30+D32</f>
        <v>443834367.45000005</v>
      </c>
      <c r="E35" s="81">
        <f>E26+E29+E30+E32</f>
        <v>407850093.21499997</v>
      </c>
    </row>
    <row r="37" spans="1:5" x14ac:dyDescent="0.25">
      <c r="A37" s="75" t="s">
        <v>86</v>
      </c>
      <c r="B37" s="74"/>
      <c r="C37" s="74"/>
      <c r="D37" s="74"/>
      <c r="E37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view="pageBreakPreview" zoomScale="60" zoomScaleNormal="85" workbookViewId="0">
      <selection sqref="A1:I61"/>
    </sheetView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20" ht="15.75" x14ac:dyDescent="0.25">
      <c r="A2" s="53" t="s">
        <v>21</v>
      </c>
      <c r="B2" s="53"/>
      <c r="C2" s="53"/>
      <c r="D2" s="54"/>
      <c r="E2" s="53"/>
      <c r="F2" s="53"/>
      <c r="G2" s="53"/>
      <c r="H2" s="53"/>
      <c r="I2" s="53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</row>
    <row r="4" spans="1:20" ht="15.75" x14ac:dyDescent="0.25">
      <c r="A4" s="55"/>
      <c r="B4" s="55" t="s">
        <v>83</v>
      </c>
      <c r="C4" s="55"/>
      <c r="D4" s="55" t="s">
        <v>84</v>
      </c>
      <c r="E4" s="55"/>
      <c r="F4" s="55" t="s">
        <v>74</v>
      </c>
      <c r="G4" s="55"/>
      <c r="H4" s="55" t="s">
        <v>23</v>
      </c>
      <c r="I4" s="55"/>
      <c r="J4" s="2"/>
      <c r="R4" s="1"/>
      <c r="S4" s="1"/>
      <c r="T4" s="1"/>
    </row>
    <row r="5" spans="1:20" ht="15.75" x14ac:dyDescent="0.25">
      <c r="A5" s="2" t="s">
        <v>24</v>
      </c>
      <c r="B5" s="56"/>
      <c r="C5" s="57">
        <f>'[3]9% MAY'!C5+'[3]17% MAY'!C5+'[3]27% MAY'!C5</f>
        <v>298181730</v>
      </c>
      <c r="D5" s="56"/>
      <c r="E5" s="57">
        <f>'[4]SUM MAY 24'!$C$5</f>
        <v>295675824</v>
      </c>
      <c r="F5" s="56"/>
      <c r="G5" s="57">
        <f>+C5+'[3]SUM APR 25'!G6</f>
        <v>1454876855</v>
      </c>
      <c r="H5" s="56"/>
      <c r="I5" s="57">
        <f>'[4]SUM MAY 24'!$G$5</f>
        <v>1313336244.1818182</v>
      </c>
      <c r="J5" s="2"/>
      <c r="R5" s="1"/>
      <c r="S5" s="1"/>
      <c r="T5" s="1"/>
    </row>
    <row r="6" spans="1:20" ht="15.75" x14ac:dyDescent="0.25">
      <c r="A6" s="2"/>
      <c r="B6" s="56"/>
      <c r="C6" s="57"/>
      <c r="D6" s="56"/>
      <c r="E6" s="57"/>
      <c r="F6" s="56"/>
      <c r="G6" s="57"/>
      <c r="H6" s="56"/>
      <c r="I6" s="57"/>
      <c r="J6" s="2"/>
      <c r="R6" s="1"/>
      <c r="S6" s="1"/>
      <c r="T6" s="1"/>
    </row>
    <row r="7" spans="1:20" ht="15.75" x14ac:dyDescent="0.25">
      <c r="A7" s="2" t="s">
        <v>25</v>
      </c>
      <c r="B7" s="56">
        <f>'[3]27% MAY'!B7</f>
        <v>17921359</v>
      </c>
      <c r="C7" s="57"/>
      <c r="D7" s="56">
        <f>'[4]SUM MAY 24'!$B$7</f>
        <v>16068249</v>
      </c>
      <c r="E7" s="57"/>
      <c r="F7" s="56">
        <f>+B7+'[3]SUM APR 25'!F8</f>
        <v>84698878</v>
      </c>
      <c r="G7" s="56"/>
      <c r="H7" s="82">
        <f>'[4]SUM MAY 24'!$F$7</f>
        <v>73519696</v>
      </c>
      <c r="I7" s="57"/>
      <c r="J7" s="2"/>
      <c r="R7" s="1"/>
      <c r="S7" s="1"/>
      <c r="T7" s="1"/>
    </row>
    <row r="8" spans="1:20" ht="15.75" x14ac:dyDescent="0.25">
      <c r="A8" s="2" t="s">
        <v>26</v>
      </c>
      <c r="B8" s="56">
        <f>'[3]9% MAY'!B8+'[3]17% MAY'!B8+'[3]27% MAY'!B8</f>
        <v>0</v>
      </c>
      <c r="C8" s="57"/>
      <c r="D8" s="56">
        <f>'[4]SUM MAY 24'!$B$8</f>
        <v>0</v>
      </c>
      <c r="E8" s="57"/>
      <c r="F8" s="56">
        <f>+B8+'[3]SUM APR 25'!F9</f>
        <v>0</v>
      </c>
      <c r="G8" s="56"/>
      <c r="H8" s="82">
        <f>'[4]SUM MAY 24'!$F$8</f>
        <v>0</v>
      </c>
      <c r="I8" s="57"/>
      <c r="J8" s="2"/>
      <c r="R8" s="1"/>
      <c r="S8" s="1"/>
      <c r="T8" s="1"/>
    </row>
    <row r="9" spans="1:20" ht="15.75" x14ac:dyDescent="0.25">
      <c r="A9" s="2"/>
      <c r="B9" s="56" t="s">
        <v>22</v>
      </c>
      <c r="C9" s="57">
        <f>B7+B8</f>
        <v>17921359</v>
      </c>
      <c r="D9" s="56" t="s">
        <v>22</v>
      </c>
      <c r="E9" s="57">
        <f>D7+D8</f>
        <v>16068249</v>
      </c>
      <c r="F9" s="56" t="s">
        <v>22</v>
      </c>
      <c r="G9" s="56">
        <f>F7+F8</f>
        <v>84698878</v>
      </c>
      <c r="H9" s="82" t="s">
        <v>22</v>
      </c>
      <c r="I9" s="57">
        <f>H7+H8</f>
        <v>73519696</v>
      </c>
      <c r="J9" s="2"/>
      <c r="R9" s="1"/>
      <c r="S9" s="1"/>
      <c r="T9" s="1"/>
    </row>
    <row r="10" spans="1:20" ht="15.75" x14ac:dyDescent="0.25">
      <c r="A10" s="2" t="s">
        <v>27</v>
      </c>
      <c r="B10" s="56"/>
      <c r="C10" s="57" t="s">
        <v>22</v>
      </c>
      <c r="D10" s="56"/>
      <c r="E10" s="57" t="s">
        <v>22</v>
      </c>
      <c r="F10" s="56"/>
      <c r="G10" s="56" t="s">
        <v>22</v>
      </c>
      <c r="H10" s="82"/>
      <c r="I10" s="57" t="s">
        <v>22</v>
      </c>
      <c r="J10" s="2"/>
      <c r="R10" s="1"/>
      <c r="S10" s="1"/>
      <c r="T10" s="1"/>
    </row>
    <row r="11" spans="1:20" ht="15.75" x14ac:dyDescent="0.25">
      <c r="A11" s="55" t="s">
        <v>28</v>
      </c>
      <c r="B11" s="58"/>
      <c r="C11" s="59">
        <f>C5-C9</f>
        <v>280260371</v>
      </c>
      <c r="D11" s="58"/>
      <c r="E11" s="59">
        <f>E5-E9</f>
        <v>279607575</v>
      </c>
      <c r="F11" s="58"/>
      <c r="G11" s="58">
        <f>G5-G9</f>
        <v>1370177977</v>
      </c>
      <c r="H11" s="83" t="s">
        <v>22</v>
      </c>
      <c r="I11" s="59">
        <f>I5-I9</f>
        <v>1239816548.1818182</v>
      </c>
      <c r="J11" s="2"/>
      <c r="R11" s="1"/>
      <c r="S11" s="1"/>
      <c r="T11" s="1"/>
    </row>
    <row r="12" spans="1:20" ht="15.75" x14ac:dyDescent="0.25">
      <c r="A12" s="2" t="s">
        <v>29</v>
      </c>
      <c r="B12" s="56"/>
      <c r="C12" s="57"/>
      <c r="D12" s="56"/>
      <c r="E12" s="57"/>
      <c r="F12" s="56"/>
      <c r="G12" s="56"/>
      <c r="H12" s="82"/>
      <c r="I12" s="57"/>
      <c r="J12" s="2"/>
      <c r="R12" s="1"/>
      <c r="S12" s="1"/>
      <c r="T12" s="1"/>
    </row>
    <row r="13" spans="1:20" ht="15.75" x14ac:dyDescent="0.25">
      <c r="A13" s="2" t="s">
        <v>30</v>
      </c>
      <c r="B13" s="56">
        <f>'[3]9% MAY'!B13+'[3]17% MAY'!B13+'[3]27% MAY'!B13</f>
        <v>116946</v>
      </c>
      <c r="C13" s="57"/>
      <c r="D13" s="56">
        <f>'[4]SUM MAY 24'!$B$13</f>
        <v>283918</v>
      </c>
      <c r="E13" s="57"/>
      <c r="F13" s="56">
        <f>+B13+'[3]SUM APR 25'!F14</f>
        <v>589865</v>
      </c>
      <c r="G13" s="56"/>
      <c r="H13" s="82">
        <f>'[4]SUM MAY 24'!$F$13</f>
        <v>1066358</v>
      </c>
      <c r="I13" s="57"/>
      <c r="J13" s="2"/>
      <c r="R13" s="1"/>
      <c r="S13" s="1"/>
      <c r="T13" s="1"/>
    </row>
    <row r="14" spans="1:20" ht="15.75" x14ac:dyDescent="0.25">
      <c r="A14" s="2" t="s">
        <v>31</v>
      </c>
      <c r="B14" s="56" t="s">
        <v>22</v>
      </c>
      <c r="C14" s="57">
        <f>B13</f>
        <v>116946</v>
      </c>
      <c r="D14" s="56" t="s">
        <v>22</v>
      </c>
      <c r="E14" s="57">
        <f>D13</f>
        <v>283918</v>
      </c>
      <c r="F14" s="56" t="s">
        <v>22</v>
      </c>
      <c r="G14" s="56">
        <f>F13</f>
        <v>589865</v>
      </c>
      <c r="H14" s="82" t="s">
        <v>22</v>
      </c>
      <c r="I14" s="57">
        <f>H13</f>
        <v>1066358</v>
      </c>
      <c r="J14" s="2"/>
      <c r="R14" s="1"/>
      <c r="S14" s="1"/>
      <c r="T14" s="1"/>
    </row>
    <row r="15" spans="1:20" ht="15.75" x14ac:dyDescent="0.25">
      <c r="A15" s="2" t="s">
        <v>32</v>
      </c>
      <c r="B15" s="56">
        <f>'[3]9% MAY'!B15+'[3]17% MAY'!B15+'[3]27% MAY'!B15</f>
        <v>8275012</v>
      </c>
      <c r="C15" s="57"/>
      <c r="D15" s="56">
        <f>'[4]SUM MAY 24'!$B$15</f>
        <v>8251398</v>
      </c>
      <c r="E15" s="57"/>
      <c r="F15" s="56">
        <f>+B15+'[3]SUM APR 25'!F16</f>
        <v>39976960</v>
      </c>
      <c r="G15" s="56"/>
      <c r="H15" s="82">
        <f>'[4]SUM MAY 24'!$F$15</f>
        <v>35752199.497811139</v>
      </c>
      <c r="I15" s="57"/>
      <c r="J15" s="2"/>
      <c r="R15" s="1"/>
      <c r="S15" s="1"/>
      <c r="T15" s="1"/>
    </row>
    <row r="16" spans="1:20" ht="15.75" x14ac:dyDescent="0.25">
      <c r="A16" s="2"/>
      <c r="B16" s="56"/>
      <c r="C16" s="57">
        <f>C14+B15</f>
        <v>8391958</v>
      </c>
      <c r="D16" s="56"/>
      <c r="E16" s="57">
        <f>E14+D15</f>
        <v>8535316</v>
      </c>
      <c r="F16" s="56"/>
      <c r="G16" s="56">
        <f>G14+F15</f>
        <v>40566825</v>
      </c>
      <c r="H16" s="82"/>
      <c r="I16" s="57">
        <f>I14+H15</f>
        <v>36818557.497811139</v>
      </c>
      <c r="J16" s="2"/>
      <c r="R16" s="1"/>
      <c r="S16" s="1"/>
      <c r="T16" s="1"/>
    </row>
    <row r="17" spans="1:20" ht="15.75" x14ac:dyDescent="0.25">
      <c r="A17" s="55" t="s">
        <v>33</v>
      </c>
      <c r="B17" s="58"/>
      <c r="C17" s="59">
        <f>C11-C16</f>
        <v>271868413</v>
      </c>
      <c r="D17" s="58"/>
      <c r="E17" s="59">
        <f>E11-E16</f>
        <v>271072259</v>
      </c>
      <c r="F17" s="58"/>
      <c r="G17" s="58">
        <f>G11-G16</f>
        <v>1329611152</v>
      </c>
      <c r="H17" s="83"/>
      <c r="I17" s="59">
        <f>I11-I16</f>
        <v>1202997990.6840072</v>
      </c>
      <c r="J17" s="2"/>
      <c r="R17" s="1"/>
      <c r="S17" s="1"/>
      <c r="T17" s="1"/>
    </row>
    <row r="18" spans="1:20" ht="15.75" x14ac:dyDescent="0.25">
      <c r="A18" s="2" t="s">
        <v>34</v>
      </c>
      <c r="B18" s="56"/>
      <c r="C18" s="57"/>
      <c r="D18" s="56"/>
      <c r="E18" s="57"/>
      <c r="F18" s="56"/>
      <c r="G18" s="56"/>
      <c r="H18" s="82"/>
      <c r="I18" s="57"/>
      <c r="J18" s="2"/>
      <c r="R18" s="1"/>
      <c r="S18" s="1"/>
      <c r="T18" s="1"/>
    </row>
    <row r="19" spans="1:20" ht="15.75" x14ac:dyDescent="0.25">
      <c r="A19" s="2" t="s">
        <v>35</v>
      </c>
      <c r="B19" s="56">
        <f>'[3]9% MAY'!B19+'[3]17% MAY'!B19+'[3]27% MAY'!B19</f>
        <v>272362</v>
      </c>
      <c r="C19" s="57"/>
      <c r="D19" s="56">
        <f>'[4]SUM MAY 24'!$B$19</f>
        <v>65652</v>
      </c>
      <c r="E19" s="57"/>
      <c r="F19" s="56">
        <f>+B19+'[3]SUM APR 25'!F20</f>
        <v>1452337</v>
      </c>
      <c r="G19" s="56"/>
      <c r="H19" s="82">
        <f>'[4]SUM MAY 24'!$F$19</f>
        <v>1380508.2653061224</v>
      </c>
      <c r="I19" s="57"/>
      <c r="J19" s="2"/>
      <c r="R19" s="1"/>
      <c r="S19" s="1"/>
      <c r="T19" s="1"/>
    </row>
    <row r="20" spans="1:20" ht="15.75" x14ac:dyDescent="0.25">
      <c r="A20" s="2" t="s">
        <v>80</v>
      </c>
      <c r="B20" s="56">
        <f>'[3]9% MAY'!B20+'[3]17% MAY'!B20+'[3]27% MAY'!B20</f>
        <v>0</v>
      </c>
      <c r="C20" s="57"/>
      <c r="D20" s="56">
        <f>'[4]SUM MAY 24'!$B$20</f>
        <v>0</v>
      </c>
      <c r="E20" s="57"/>
      <c r="F20" s="56">
        <f>+B20+'[3]SUM APR 25'!F21</f>
        <v>0</v>
      </c>
      <c r="G20" s="56"/>
      <c r="H20" s="82">
        <f>'[4]SUM MAY 24'!$F$20</f>
        <v>0</v>
      </c>
      <c r="I20" s="57"/>
      <c r="J20" s="2"/>
      <c r="R20" s="1"/>
      <c r="S20" s="1"/>
      <c r="T20" s="1"/>
    </row>
    <row r="21" spans="1:20" ht="15.75" x14ac:dyDescent="0.25">
      <c r="A21" s="2" t="s">
        <v>36</v>
      </c>
      <c r="B21" s="56">
        <f>'[3]9% MAY'!B21+'[3]17% MAY'!B21+'[3]27% MAY'!B21</f>
        <v>0</v>
      </c>
      <c r="C21" s="57"/>
      <c r="D21" s="56">
        <f>'[4]SUM MAY 24'!$B$21</f>
        <v>0</v>
      </c>
      <c r="E21" s="57"/>
      <c r="F21" s="56">
        <f>+B21+'[3]SUM APR 25'!F22</f>
        <v>0</v>
      </c>
      <c r="G21" s="56"/>
      <c r="H21" s="82">
        <f>'[4]SUM MAY 24'!$F$21</f>
        <v>1801.5714285714287</v>
      </c>
      <c r="I21" s="57"/>
      <c r="J21" s="2"/>
      <c r="R21" s="1"/>
      <c r="S21" s="1"/>
      <c r="T21" s="1"/>
    </row>
    <row r="22" spans="1:20" ht="15.75" x14ac:dyDescent="0.25">
      <c r="A22" s="2" t="s">
        <v>37</v>
      </c>
      <c r="B22" s="56">
        <f>'[3]9% MAY'!B22+'[3]17% MAY'!B22+'[3]27% MAY'!B22</f>
        <v>79682</v>
      </c>
      <c r="C22" s="57"/>
      <c r="D22" s="56">
        <f>'[4]SUM MAY 24'!$B$22</f>
        <v>121821</v>
      </c>
      <c r="E22" s="57"/>
      <c r="F22" s="56">
        <f>+B22+'[3]SUM APR 25'!F23</f>
        <v>684471</v>
      </c>
      <c r="G22" s="56"/>
      <c r="H22" s="82">
        <f>'[4]SUM MAY 24'!$F$22</f>
        <v>795559.53061224497</v>
      </c>
      <c r="I22" s="57"/>
      <c r="J22" s="2"/>
      <c r="R22" s="1"/>
      <c r="S22" s="1"/>
      <c r="T22" s="1"/>
    </row>
    <row r="23" spans="1:20" ht="15.75" x14ac:dyDescent="0.25">
      <c r="A23" s="2" t="s">
        <v>38</v>
      </c>
      <c r="B23" s="56">
        <f>'[3]9% MAY'!B23+'[3]17% MAY'!B23+'[3]27% MAY'!B23</f>
        <v>276111</v>
      </c>
      <c r="C23" s="57"/>
      <c r="D23" s="56">
        <f>'[4]SUM MAY 24'!$B$23</f>
        <v>46515</v>
      </c>
      <c r="E23" s="57"/>
      <c r="F23" s="56">
        <f>+B23+'[3]SUM APR 25'!F24</f>
        <v>2149422</v>
      </c>
      <c r="G23" s="56"/>
      <c r="H23" s="82">
        <f>'[4]SUM MAY 24'!$F$23</f>
        <v>561149.38775510201</v>
      </c>
      <c r="I23" s="57"/>
      <c r="R23" s="14"/>
      <c r="S23" s="14"/>
      <c r="T23" s="1"/>
    </row>
    <row r="24" spans="1:20" ht="15.75" x14ac:dyDescent="0.25">
      <c r="A24" s="2" t="s">
        <v>39</v>
      </c>
      <c r="B24" s="56">
        <f>'[3]9% MAY'!B24+'[3]17% MAY'!B24+'[3]27% MAY'!B24</f>
        <v>11659753</v>
      </c>
      <c r="C24" s="57"/>
      <c r="D24" s="56">
        <f>'[4]SUM MAY 24'!$B$24</f>
        <v>193068</v>
      </c>
      <c r="E24" s="57"/>
      <c r="F24" s="56">
        <f>+B24+'[3]SUM APR 25'!F25</f>
        <v>16939953</v>
      </c>
      <c r="G24" s="56"/>
      <c r="H24" s="82">
        <f>'[4]SUM MAY 24'!$F$24</f>
        <v>3660848.2448979593</v>
      </c>
      <c r="I24" s="57"/>
      <c r="J24" s="2"/>
      <c r="R24" s="1"/>
      <c r="S24" s="1"/>
      <c r="T24" s="1"/>
    </row>
    <row r="25" spans="1:20" x14ac:dyDescent="0.25">
      <c r="A25" s="2" t="s">
        <v>40</v>
      </c>
      <c r="B25" s="56">
        <f>'[3]9% MAY'!B25+'[3]17% MAY'!B25+'[3]27% MAY'!B25</f>
        <v>813928</v>
      </c>
      <c r="C25" s="57"/>
      <c r="D25" s="56">
        <f>'[4]SUM MAY 24'!$B$25</f>
        <v>0</v>
      </c>
      <c r="E25" s="57"/>
      <c r="F25" s="56">
        <f>+B25+'[3]SUM APR 25'!F26</f>
        <v>2557720</v>
      </c>
      <c r="G25" s="56"/>
      <c r="H25" s="82">
        <f>'[4]SUM MAY 24'!$F$25</f>
        <v>649910.12244897964</v>
      </c>
      <c r="I25" s="57"/>
      <c r="J25" s="2"/>
    </row>
    <row r="26" spans="1:20" x14ac:dyDescent="0.25">
      <c r="A26" s="2" t="s">
        <v>41</v>
      </c>
      <c r="B26" s="56">
        <f>'[3]9% MAY'!B26+'[3]17% MAY'!B26+'[3]27% MAY'!B26</f>
        <v>518</v>
      </c>
      <c r="C26" s="57"/>
      <c r="D26" s="56">
        <f>'[4]SUM MAY 24'!$B$26</f>
        <v>0</v>
      </c>
      <c r="E26" s="57"/>
      <c r="F26" s="56">
        <f>+B26+'[3]SUM APR 25'!F27</f>
        <v>95062</v>
      </c>
      <c r="G26" s="56"/>
      <c r="H26" s="82">
        <f>'[4]SUM MAY 24'!$F$26</f>
        <v>2041137.2</v>
      </c>
      <c r="I26" s="57"/>
      <c r="J26" s="2"/>
    </row>
    <row r="27" spans="1:20" x14ac:dyDescent="0.25">
      <c r="A27" s="2"/>
      <c r="B27" s="56"/>
      <c r="C27" s="57"/>
      <c r="D27" s="56"/>
      <c r="E27" s="57"/>
      <c r="F27" s="56"/>
      <c r="G27" s="57"/>
      <c r="H27" s="56"/>
      <c r="I27" s="57"/>
      <c r="J27" s="2"/>
      <c r="K27" s="2"/>
      <c r="L27" s="2"/>
      <c r="M27" s="2"/>
      <c r="N27" s="2"/>
      <c r="O27" s="2"/>
      <c r="P27" s="2"/>
      <c r="Q27" s="2"/>
    </row>
    <row r="28" spans="1:20" x14ac:dyDescent="0.25">
      <c r="A28" s="2" t="s">
        <v>42</v>
      </c>
      <c r="B28" s="56"/>
      <c r="C28" s="57">
        <f>B19+B20+B21+B22+B23+B24+B25+B26</f>
        <v>13102354</v>
      </c>
      <c r="D28" s="56"/>
      <c r="E28" s="57">
        <f>D19+D20+D21+D22+D23+D24+D25+D26</f>
        <v>427056</v>
      </c>
      <c r="F28" s="56"/>
      <c r="G28" s="57">
        <f>F19+F20+F21+F22+F23+F24+F25+F26</f>
        <v>23878965</v>
      </c>
      <c r="H28" s="56"/>
      <c r="I28" s="57">
        <f>H19+H20+H21+H22+H23+H24+H25+H26</f>
        <v>9090914.3224489801</v>
      </c>
      <c r="J28" s="2"/>
      <c r="K28" s="2"/>
      <c r="L28" s="2"/>
      <c r="M28" s="2"/>
      <c r="N28" s="2"/>
      <c r="O28" s="2"/>
      <c r="P28" s="2"/>
      <c r="Q28" s="2"/>
    </row>
    <row r="29" spans="1:20" x14ac:dyDescent="0.25">
      <c r="A29" s="2"/>
      <c r="B29" s="56"/>
      <c r="C29" s="57" t="s">
        <v>22</v>
      </c>
      <c r="D29" s="56"/>
      <c r="E29" s="57" t="s">
        <v>22</v>
      </c>
      <c r="F29" s="56"/>
      <c r="G29" s="57" t="s">
        <v>22</v>
      </c>
      <c r="H29" s="56"/>
      <c r="I29" s="57" t="s">
        <v>22</v>
      </c>
      <c r="J29" s="2"/>
      <c r="K29" s="2"/>
      <c r="L29" s="2"/>
      <c r="M29" s="2"/>
      <c r="N29" s="2"/>
      <c r="O29" s="2"/>
      <c r="P29" s="2"/>
      <c r="Q29" s="2"/>
    </row>
    <row r="30" spans="1:20" ht="15.75" thickBot="1" x14ac:dyDescent="0.3">
      <c r="A30" s="55" t="s">
        <v>43</v>
      </c>
      <c r="B30" s="58"/>
      <c r="C30" s="59">
        <f>C17-C28</f>
        <v>258766059</v>
      </c>
      <c r="D30" s="58"/>
      <c r="E30" s="59">
        <f>E17-E28</f>
        <v>270645203</v>
      </c>
      <c r="F30" s="58"/>
      <c r="G30" s="59">
        <f>G17-G28</f>
        <v>1305732187</v>
      </c>
      <c r="H30" s="58"/>
      <c r="I30" s="59">
        <f>I17-I28</f>
        <v>1193907076.3615582</v>
      </c>
      <c r="J30" s="2"/>
      <c r="K30" s="2"/>
      <c r="L30" s="2"/>
      <c r="M30" s="2"/>
      <c r="N30" s="2"/>
      <c r="O30" s="2"/>
      <c r="P30" s="2"/>
      <c r="Q30" s="2"/>
    </row>
    <row r="31" spans="1:20" ht="15.75" thickTop="1" x14ac:dyDescent="0.25">
      <c r="A31" s="60" t="s">
        <v>22</v>
      </c>
      <c r="B31" s="61" t="s">
        <v>22</v>
      </c>
      <c r="C31" s="62"/>
      <c r="D31" s="61" t="s">
        <v>22</v>
      </c>
      <c r="E31" s="62"/>
      <c r="F31" s="61" t="s">
        <v>22</v>
      </c>
      <c r="G31" s="62"/>
      <c r="H31" s="61"/>
      <c r="I31" s="62"/>
      <c r="J31" s="2"/>
      <c r="K31" s="2"/>
      <c r="L31" s="2"/>
      <c r="M31" s="2"/>
      <c r="N31" s="2"/>
      <c r="O31" s="2"/>
      <c r="P31" s="2"/>
      <c r="Q31" s="2"/>
    </row>
    <row r="32" spans="1:20" x14ac:dyDescent="0.25">
      <c r="A32" s="2" t="s">
        <v>81</v>
      </c>
      <c r="B32" s="56"/>
      <c r="C32" s="57">
        <f>'[3]9% MAY'!C32+'[3]17% MAY'!C32+'[3]27% MAY'!C32</f>
        <v>124487682</v>
      </c>
      <c r="D32" s="56"/>
      <c r="E32" s="57">
        <f>'[4]SUM MAY 24'!$C$32</f>
        <v>127474028</v>
      </c>
      <c r="F32" s="56"/>
      <c r="G32" s="56">
        <f>+C32+'[3]SUM APR 25'!G33</f>
        <v>519021696</v>
      </c>
      <c r="H32" s="82"/>
      <c r="I32" s="57">
        <f>'[4]SUM MAY 24'!$G$32</f>
        <v>674116261.4670732</v>
      </c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 t="s">
        <v>44</v>
      </c>
      <c r="B33" s="56">
        <f>'[3]9% MAY'!B33+'[3]17% MAY'!B33+'[3]27% MAY'!B33</f>
        <v>5703642</v>
      </c>
      <c r="C33" s="57"/>
      <c r="D33" s="56">
        <f>'[4]SUM MAY 24'!$B$33</f>
        <v>6411340</v>
      </c>
      <c r="E33" s="57"/>
      <c r="F33" s="56">
        <f>+B33+'[3]SUM APR 25'!F34</f>
        <v>30776620</v>
      </c>
      <c r="G33" s="56"/>
      <c r="H33" s="82">
        <f>'[4]SUM MAY 24'!$F$33</f>
        <v>29007647</v>
      </c>
      <c r="I33" s="57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 t="s">
        <v>45</v>
      </c>
      <c r="B34" s="56">
        <f>'[3]9% MAY'!B34+'[3]17% MAY'!B34+'[3]27% MAY'!B34</f>
        <v>24197</v>
      </c>
      <c r="C34" s="57"/>
      <c r="D34" s="56">
        <f>'[4]SUM MAY 24'!$B$34</f>
        <v>66536</v>
      </c>
      <c r="E34" s="57"/>
      <c r="F34" s="56">
        <f>+B34+'[3]SUM APR 25'!F35</f>
        <v>134536</v>
      </c>
      <c r="G34" s="56"/>
      <c r="H34" s="82">
        <f>'[4]SUM MAY 24'!$F$34</f>
        <v>262296</v>
      </c>
      <c r="I34" s="57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 t="s">
        <v>46</v>
      </c>
      <c r="B35" s="56">
        <f>'[3]9% MAY'!B35+'[3]17% MAY'!B35+'[3]27% MAY'!B35</f>
        <v>0</v>
      </c>
      <c r="C35" s="57"/>
      <c r="D35" s="56">
        <f>'[4]SUM MAY 24'!$B$35</f>
        <v>0</v>
      </c>
      <c r="E35" s="57"/>
      <c r="F35" s="56">
        <f>+B35+'[3]SUM APR 25'!F36</f>
        <v>0</v>
      </c>
      <c r="G35" s="56"/>
      <c r="H35" s="82">
        <f>'[4]SUM MAY 24'!$F$35</f>
        <v>0</v>
      </c>
      <c r="I35" s="57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 t="s">
        <v>47</v>
      </c>
      <c r="B36" s="56">
        <f>'[3]9% MAY'!B36+'[3]17% MAY'!B36+'[3]27% MAY'!B36</f>
        <v>23148092</v>
      </c>
      <c r="C36" s="57"/>
      <c r="D36" s="56">
        <f>'[4]SUM MAY 24'!$B$36</f>
        <v>22967936</v>
      </c>
      <c r="E36" s="57"/>
      <c r="F36" s="56">
        <f>+B36+'[3]SUM APR 25'!F37</f>
        <v>95605177</v>
      </c>
      <c r="G36" s="56"/>
      <c r="H36" s="82">
        <f>'[4]SUM MAY 24'!$F$36</f>
        <v>111204354</v>
      </c>
      <c r="I36" s="57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 t="s">
        <v>31</v>
      </c>
      <c r="B37" s="56"/>
      <c r="C37" s="57">
        <f>B33+B34+B35+B36</f>
        <v>28875931</v>
      </c>
      <c r="D37" s="56"/>
      <c r="E37" s="57">
        <f>D33+D34+D35+D36</f>
        <v>29445812</v>
      </c>
      <c r="F37" s="56"/>
      <c r="G37" s="56">
        <f>F33+F34+F35+F36</f>
        <v>126516333</v>
      </c>
      <c r="H37" s="82"/>
      <c r="I37" s="57">
        <f>H33+H34+H35+H36</f>
        <v>140474297</v>
      </c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 t="s">
        <v>82</v>
      </c>
      <c r="B38" s="56">
        <f>'[3]9% MAY'!B38+'[3]17% MAY'!B38+'[3]27% MAY'!B38</f>
        <v>1783185</v>
      </c>
      <c r="C38" s="57"/>
      <c r="D38" s="56">
        <f>'[4]SUM MAY 24'!$B$38</f>
        <v>1810382</v>
      </c>
      <c r="E38" s="57"/>
      <c r="F38" s="56">
        <f>+B38+'[3]SUM APR 25'!F39</f>
        <v>7344796</v>
      </c>
      <c r="G38" s="56"/>
      <c r="H38" s="82">
        <f>'[4]SUM MAY 24'!$F$38</f>
        <v>9833238.1776483338</v>
      </c>
      <c r="I38" s="57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56" t="s">
        <v>22</v>
      </c>
      <c r="C39" s="57"/>
      <c r="D39" s="56" t="s">
        <v>22</v>
      </c>
      <c r="E39" s="57"/>
      <c r="F39" s="56" t="s">
        <v>22</v>
      </c>
      <c r="G39" s="56"/>
      <c r="H39" s="82" t="s">
        <v>22</v>
      </c>
      <c r="I39" s="57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55" t="s">
        <v>48</v>
      </c>
      <c r="B40" s="58"/>
      <c r="C40" s="59">
        <f>SUM((C32)-(C37+B38))</f>
        <v>93828566</v>
      </c>
      <c r="D40" s="58"/>
      <c r="E40" s="59">
        <f>SUM((E32)-(E37+D38))</f>
        <v>96217834</v>
      </c>
      <c r="F40" s="58"/>
      <c r="G40" s="58">
        <f>SUM((G32)-(G37+F38))</f>
        <v>385160567</v>
      </c>
      <c r="H40" s="83"/>
      <c r="I40" s="59">
        <f>SUM((I32)-(I37+H38))</f>
        <v>523808726.2894249</v>
      </c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 t="s">
        <v>49</v>
      </c>
      <c r="B41" s="56">
        <f>'[3]9% MAY'!B41+'[3]17% MAY'!B41+'[3]27% MAY'!B41</f>
        <v>5728981</v>
      </c>
      <c r="C41" s="57"/>
      <c r="D41" s="56">
        <f>'[4]SUM MAY 24'!$B$41</f>
        <v>1947317</v>
      </c>
      <c r="E41" s="57"/>
      <c r="F41" s="56">
        <f>+B41+'[3]SUM APR 25'!F42</f>
        <v>17582156</v>
      </c>
      <c r="G41" s="56"/>
      <c r="H41" s="82">
        <f>'[4]SUM MAY 24'!$F$41</f>
        <v>16158194.571428571</v>
      </c>
      <c r="I41" s="57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 t="s">
        <v>85</v>
      </c>
      <c r="B42" s="56">
        <f>'[3]9% MAY'!B42+'[3]17% MAY'!B42+'[3]27% MAY'!B42</f>
        <v>0</v>
      </c>
      <c r="C42" s="57"/>
      <c r="D42" s="56">
        <f>'[4]SUM MAY 24'!$B$42</f>
        <v>0</v>
      </c>
      <c r="E42" s="57"/>
      <c r="F42" s="56">
        <f>+B42+'[3]SUM APR 25'!F43</f>
        <v>12125</v>
      </c>
      <c r="G42" s="56"/>
      <c r="H42" s="82">
        <f>'[4]SUM MAY 24'!$F$42</f>
        <v>366613</v>
      </c>
      <c r="I42" s="57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 t="s">
        <v>50</v>
      </c>
      <c r="B43" s="56">
        <f>'[3]9% MAY'!B43+'[3]17% MAY'!B43+'[3]27% MAY'!B43</f>
        <v>2967</v>
      </c>
      <c r="C43" s="57"/>
      <c r="D43" s="56">
        <f>'[4]SUM MAY 24'!$B$43</f>
        <v>1163</v>
      </c>
      <c r="E43" s="57"/>
      <c r="F43" s="56">
        <f>+B43+'[3]SUM APR 25'!F44</f>
        <v>10451</v>
      </c>
      <c r="G43" s="56"/>
      <c r="H43" s="82">
        <f>'[4]SUM MAY 24'!$F$43</f>
        <v>10504.326530612245</v>
      </c>
      <c r="I43" s="57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56" t="s">
        <v>22</v>
      </c>
      <c r="C44" s="57"/>
      <c r="D44" s="56" t="s">
        <v>22</v>
      </c>
      <c r="E44" s="57"/>
      <c r="F44" s="56" t="s">
        <v>22</v>
      </c>
      <c r="G44" s="57"/>
      <c r="H44" s="56" t="s">
        <v>22</v>
      </c>
      <c r="I44" s="57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 t="s">
        <v>42</v>
      </c>
      <c r="B45" s="56">
        <f>B41+B42+B43</f>
        <v>5731948</v>
      </c>
      <c r="C45" s="57"/>
      <c r="D45" s="56">
        <f>D41+D42+D43</f>
        <v>1948480</v>
      </c>
      <c r="E45" s="57"/>
      <c r="F45" s="56">
        <f>F41+F42+F43</f>
        <v>17604732</v>
      </c>
      <c r="G45" s="57"/>
      <c r="H45" s="56">
        <f>H41+H42+H43</f>
        <v>16535311.897959184</v>
      </c>
      <c r="I45" s="57"/>
      <c r="J45" s="2"/>
      <c r="K45" s="2"/>
      <c r="L45" s="2"/>
      <c r="M45" s="2"/>
      <c r="N45" s="2"/>
      <c r="O45" s="2"/>
      <c r="P45" s="2"/>
      <c r="Q45" s="2"/>
    </row>
    <row r="46" spans="1:17" ht="15.75" thickBot="1" x14ac:dyDescent="0.3">
      <c r="A46" s="55" t="s">
        <v>51</v>
      </c>
      <c r="B46" s="58"/>
      <c r="C46" s="59">
        <f>C40-B45</f>
        <v>88096618</v>
      </c>
      <c r="D46" s="58"/>
      <c r="E46" s="59">
        <f>E40-D45</f>
        <v>94269354</v>
      </c>
      <c r="F46" s="58"/>
      <c r="G46" s="59">
        <f>G40-F45</f>
        <v>367555835</v>
      </c>
      <c r="H46" s="58"/>
      <c r="I46" s="59">
        <f>I40-H45</f>
        <v>507273414.39146572</v>
      </c>
      <c r="J46" s="2"/>
      <c r="K46" s="2"/>
      <c r="L46" s="2"/>
      <c r="M46" s="2"/>
      <c r="N46" s="2"/>
      <c r="O46" s="2"/>
      <c r="P46" s="2"/>
      <c r="Q46" s="2"/>
    </row>
    <row r="47" spans="1:17" ht="15.75" thickTop="1" x14ac:dyDescent="0.25">
      <c r="A47" s="63"/>
      <c r="B47" s="61"/>
      <c r="C47" s="62"/>
      <c r="D47" s="61"/>
      <c r="E47" s="62"/>
      <c r="F47" s="61"/>
      <c r="G47" s="62"/>
      <c r="H47" s="61"/>
      <c r="I47" s="62"/>
      <c r="J47" s="2"/>
      <c r="K47" s="2"/>
      <c r="L47" s="2"/>
      <c r="M47" s="2"/>
      <c r="N47" s="2"/>
      <c r="O47" s="2"/>
      <c r="P47" s="2"/>
      <c r="Q47" s="2"/>
    </row>
    <row r="48" spans="1:17" ht="15.75" thickBot="1" x14ac:dyDescent="0.3">
      <c r="A48" s="55" t="s">
        <v>52</v>
      </c>
      <c r="B48" s="58"/>
      <c r="C48" s="59">
        <f>C30+C46</f>
        <v>346862677</v>
      </c>
      <c r="D48" s="58"/>
      <c r="E48" s="59">
        <f>E30+E46</f>
        <v>364914557</v>
      </c>
      <c r="F48" s="58"/>
      <c r="G48" s="59">
        <f>G30+G46</f>
        <v>1673288022</v>
      </c>
      <c r="H48" s="58"/>
      <c r="I48" s="59">
        <f>I30+I46</f>
        <v>1701180490.7530239</v>
      </c>
      <c r="J48" s="2"/>
      <c r="K48" s="2"/>
      <c r="L48" s="2"/>
      <c r="M48" s="2"/>
      <c r="N48" s="2"/>
      <c r="O48" s="2"/>
      <c r="P48" s="2"/>
      <c r="Q48" s="2"/>
    </row>
    <row r="49" spans="1:17" ht="15.75" thickTop="1" x14ac:dyDescent="0.25">
      <c r="A49" s="63"/>
      <c r="B49" s="61"/>
      <c r="C49" s="62"/>
      <c r="D49" s="61"/>
      <c r="E49" s="62"/>
      <c r="F49" s="61"/>
      <c r="G49" s="62"/>
      <c r="H49" s="61"/>
      <c r="I49" s="6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53</v>
      </c>
      <c r="B50" s="84"/>
      <c r="C50" s="57">
        <f>'[3]9% MAY'!C50+'[3]17% MAY'!C50+'[3]27% MAY'!C50</f>
        <v>227932</v>
      </c>
      <c r="D50" s="56"/>
      <c r="E50" s="57">
        <f>'[4]SUM MAY 24'!$C$50</f>
        <v>200947</v>
      </c>
      <c r="F50" s="56"/>
      <c r="G50" s="57">
        <f>+C50+'[3]SUM APR 25'!G51</f>
        <v>611111</v>
      </c>
      <c r="H50" s="56"/>
      <c r="I50" s="57">
        <f>'[4]SUM MAY 24'!$G$50</f>
        <v>721513.69387755101</v>
      </c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 t="s">
        <v>54</v>
      </c>
      <c r="B51" s="56"/>
      <c r="C51" s="57">
        <f>'[3]9% MAY'!C51+'[3]17% MAY'!C51+'[3]27% MAY'!C51</f>
        <v>-18856874</v>
      </c>
      <c r="D51" s="56"/>
      <c r="E51" s="57">
        <f>'[4]SUM MAY 24'!$C$51</f>
        <v>-21203266</v>
      </c>
      <c r="F51" s="56"/>
      <c r="G51" s="57">
        <f>+C51+'[3]SUM APR 25'!G52</f>
        <v>-39943561</v>
      </c>
      <c r="H51" s="56"/>
      <c r="I51" s="57">
        <f>'[4]SUM MAY 24'!$G$51</f>
        <v>-45269534.387755103</v>
      </c>
      <c r="J51" s="2"/>
      <c r="K51" s="2"/>
      <c r="L51" s="2"/>
      <c r="M51" s="2"/>
      <c r="N51" s="2"/>
      <c r="O51" s="2"/>
      <c r="P51" s="2"/>
      <c r="Q51" s="2"/>
    </row>
    <row r="52" spans="1:17" ht="15.75" thickBot="1" x14ac:dyDescent="0.3">
      <c r="A52" s="13" t="s">
        <v>55</v>
      </c>
      <c r="B52" s="58"/>
      <c r="C52" s="59">
        <f>C50+C51</f>
        <v>-18628942</v>
      </c>
      <c r="D52" s="58"/>
      <c r="E52" s="59">
        <f>E50+E51</f>
        <v>-21002319</v>
      </c>
      <c r="F52" s="58"/>
      <c r="G52" s="59">
        <f>G50+G51</f>
        <v>-39332450</v>
      </c>
      <c r="H52" s="58"/>
      <c r="I52" s="59">
        <f>I50+I51</f>
        <v>-44548020.693877555</v>
      </c>
      <c r="J52" s="2"/>
      <c r="K52" s="2"/>
      <c r="L52" s="2"/>
      <c r="M52" s="2"/>
      <c r="N52" s="2"/>
      <c r="O52" s="2"/>
      <c r="P52" s="2"/>
      <c r="Q52" s="2"/>
    </row>
    <row r="53" spans="1:17" ht="15.75" thickTop="1" x14ac:dyDescent="0.25">
      <c r="A53" s="63"/>
      <c r="B53" s="61"/>
      <c r="C53" s="62"/>
      <c r="D53" s="61"/>
      <c r="E53" s="62"/>
      <c r="F53" s="61"/>
      <c r="G53" s="62"/>
      <c r="H53" s="61"/>
      <c r="I53" s="62"/>
      <c r="J53" s="2"/>
      <c r="K53" s="2"/>
      <c r="L53" s="2"/>
      <c r="M53" s="2"/>
      <c r="N53" s="2"/>
      <c r="O53" s="2"/>
      <c r="P53" s="2"/>
      <c r="Q53" s="2"/>
    </row>
    <row r="54" spans="1:17" ht="15.75" thickBot="1" x14ac:dyDescent="0.3">
      <c r="A54" s="55" t="s">
        <v>56</v>
      </c>
      <c r="B54" s="58"/>
      <c r="C54" s="59">
        <f>C48+C52</f>
        <v>328233735</v>
      </c>
      <c r="D54" s="58"/>
      <c r="E54" s="59">
        <f>E48+E52</f>
        <v>343912238</v>
      </c>
      <c r="F54" s="58"/>
      <c r="G54" s="59">
        <f>G48+G52</f>
        <v>1633955572</v>
      </c>
      <c r="H54" s="58"/>
      <c r="I54" s="59">
        <f>I48+I52</f>
        <v>1656632470.0591464</v>
      </c>
      <c r="J54" s="2"/>
      <c r="K54" s="2"/>
      <c r="L54" s="2"/>
      <c r="M54" s="2"/>
      <c r="N54" s="2"/>
      <c r="O54" s="2"/>
      <c r="P54" s="2"/>
      <c r="Q54" s="2"/>
    </row>
    <row r="55" spans="1:17" ht="15.75" thickTop="1" x14ac:dyDescent="0.25">
      <c r="A55" s="63"/>
      <c r="B55" s="61"/>
      <c r="C55" s="62"/>
      <c r="D55" s="61"/>
      <c r="E55" s="62"/>
      <c r="F55" s="61"/>
      <c r="G55" s="62"/>
      <c r="H55" s="61"/>
      <c r="I55" s="6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 t="s">
        <v>57</v>
      </c>
      <c r="B56" s="56"/>
      <c r="C56" s="57">
        <f>'[3]9% MAY'!C56+'[3]17% MAY'!C56+'[3]27% MAY'!C56</f>
        <v>193722</v>
      </c>
      <c r="D56" s="56"/>
      <c r="E56" s="57">
        <f>'[4]SUM MAY 24'!$C$56</f>
        <v>83899</v>
      </c>
      <c r="F56" s="56"/>
      <c r="G56" s="57">
        <f>+C56+'[3]SUM APR 25'!G57</f>
        <v>942668</v>
      </c>
      <c r="H56" s="56"/>
      <c r="I56" s="57">
        <f>'[4]SUM MAY 24'!$G$56</f>
        <v>755312</v>
      </c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 t="s">
        <v>58</v>
      </c>
      <c r="B57" s="56"/>
      <c r="C57" s="57">
        <f>'[3]9% MAY'!C57+'[3]17% MAY'!C57+'[3]27% MAY'!C57</f>
        <v>0</v>
      </c>
      <c r="D57" s="56"/>
      <c r="E57" s="57">
        <f>'[4]SUM MAY 24'!$C$57</f>
        <v>0</v>
      </c>
      <c r="F57" s="56"/>
      <c r="G57" s="57">
        <f>+C57+'[3]SUM APR 25'!G58</f>
        <v>-11822</v>
      </c>
      <c r="H57" s="56"/>
      <c r="I57" s="57">
        <f>'[4]SUM MAY 24'!$G$57</f>
        <v>-33751</v>
      </c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64" t="s">
        <v>73</v>
      </c>
      <c r="B58" s="65"/>
      <c r="C58" s="66">
        <f>C56+C57</f>
        <v>193722</v>
      </c>
      <c r="D58" s="65"/>
      <c r="E58" s="66">
        <f>E56+E57</f>
        <v>83899</v>
      </c>
      <c r="F58" s="65"/>
      <c r="G58" s="66">
        <f>G56+G57</f>
        <v>930846</v>
      </c>
      <c r="H58" s="65"/>
      <c r="I58" s="66">
        <f>I56+I57</f>
        <v>721561</v>
      </c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1"/>
      <c r="B59" s="85"/>
      <c r="C59" s="85"/>
      <c r="D59" s="85"/>
      <c r="E59" s="85"/>
      <c r="F59" s="85"/>
      <c r="G59" s="85"/>
      <c r="H59" s="85"/>
      <c r="I59" s="85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86" t="s">
        <v>87</v>
      </c>
      <c r="B60" s="87"/>
      <c r="C60" s="87"/>
      <c r="D60" s="87"/>
      <c r="E60" s="87"/>
      <c r="F60" s="87"/>
      <c r="G60" s="87"/>
      <c r="H60" s="88"/>
      <c r="I60" s="88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tabSelected="1" zoomScaleNormal="100" workbookViewId="0">
      <selection activeCell="B25" sqref="B25"/>
    </sheetView>
  </sheetViews>
  <sheetFormatPr defaultRowHeight="15" x14ac:dyDescent="0.25"/>
  <cols>
    <col min="2" max="8" width="18.7109375" customWidth="1"/>
  </cols>
  <sheetData>
    <row r="1" spans="1:8" x14ac:dyDescent="0.25">
      <c r="B1" s="53" t="s">
        <v>0</v>
      </c>
      <c r="C1" s="53"/>
      <c r="D1" s="53"/>
      <c r="E1" s="53"/>
      <c r="F1" s="53"/>
      <c r="G1" s="53"/>
      <c r="H1" s="53"/>
    </row>
    <row r="2" spans="1:8" x14ac:dyDescent="0.25">
      <c r="B2" s="53" t="s">
        <v>1</v>
      </c>
      <c r="C2" s="67"/>
      <c r="D2" s="53"/>
      <c r="E2" s="53"/>
      <c r="F2" s="53"/>
      <c r="G2" s="53"/>
      <c r="H2" s="53"/>
    </row>
    <row r="3" spans="1:8" x14ac:dyDescent="0.25">
      <c r="B3" s="53"/>
      <c r="C3" s="67"/>
      <c r="D3" s="53"/>
      <c r="E3" s="53"/>
      <c r="F3" s="53"/>
      <c r="G3" s="53"/>
      <c r="H3" s="53"/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2"/>
      <c r="B5" s="2"/>
      <c r="C5" s="4" t="s">
        <v>2</v>
      </c>
      <c r="D5" s="4" t="s">
        <v>3</v>
      </c>
      <c r="E5" s="4" t="s">
        <v>4</v>
      </c>
      <c r="F5" s="4" t="s">
        <v>75</v>
      </c>
      <c r="G5" s="4" t="s">
        <v>76</v>
      </c>
      <c r="H5" s="4" t="s">
        <v>5</v>
      </c>
    </row>
    <row r="6" spans="1:8" x14ac:dyDescent="0.25">
      <c r="A6" s="2"/>
      <c r="B6" s="2"/>
      <c r="C6" s="5"/>
      <c r="D6" s="5"/>
      <c r="E6" s="5"/>
      <c r="F6" s="5"/>
      <c r="G6" s="4" t="s">
        <v>77</v>
      </c>
      <c r="H6" s="4" t="s">
        <v>6</v>
      </c>
    </row>
    <row r="7" spans="1:8" x14ac:dyDescent="0.25">
      <c r="A7" s="2"/>
      <c r="B7" s="2"/>
      <c r="C7" s="5"/>
      <c r="D7" s="5"/>
      <c r="E7" s="5"/>
      <c r="F7" s="5"/>
      <c r="G7" s="4"/>
      <c r="H7" s="4" t="s">
        <v>78</v>
      </c>
    </row>
    <row r="8" spans="1:8" x14ac:dyDescent="0.25">
      <c r="A8" s="2"/>
      <c r="B8" s="6" t="s">
        <v>7</v>
      </c>
      <c r="C8" s="7">
        <v>379259129</v>
      </c>
      <c r="D8" s="7">
        <v>349943475</v>
      </c>
      <c r="E8" s="7">
        <v>342852833.05914617</v>
      </c>
      <c r="F8" s="68">
        <v>350475490</v>
      </c>
      <c r="G8" s="8">
        <v>2.2233028885425124E-2</v>
      </c>
      <c r="H8" s="8">
        <v>2.2233028885425124E-2</v>
      </c>
    </row>
    <row r="9" spans="1:8" x14ac:dyDescent="0.25">
      <c r="A9" s="2"/>
      <c r="B9" s="2" t="s">
        <v>8</v>
      </c>
      <c r="C9" s="9">
        <v>309564323</v>
      </c>
      <c r="D9" s="9">
        <v>346050832</v>
      </c>
      <c r="E9" s="9">
        <v>303750638</v>
      </c>
      <c r="F9" s="69">
        <v>300897463</v>
      </c>
      <c r="G9" s="10">
        <v>-9.3931489948014535E-3</v>
      </c>
      <c r="H9" s="10">
        <v>7.3762083785930679E-3</v>
      </c>
    </row>
    <row r="10" spans="1:8" x14ac:dyDescent="0.25">
      <c r="A10" s="2"/>
      <c r="B10" s="6" t="s">
        <v>9</v>
      </c>
      <c r="C10" s="7">
        <v>283563536</v>
      </c>
      <c r="D10" s="7">
        <v>326378222</v>
      </c>
      <c r="E10" s="7">
        <v>321549301</v>
      </c>
      <c r="F10" s="68">
        <v>300040382</v>
      </c>
      <c r="G10" s="8">
        <v>-6.6891512228788835E-2</v>
      </c>
      <c r="H10" s="8">
        <v>-1.7290078118088085E-2</v>
      </c>
    </row>
    <row r="11" spans="1:8" ht="15.75" x14ac:dyDescent="0.25">
      <c r="A11" s="2"/>
      <c r="B11" s="2" t="s">
        <v>10</v>
      </c>
      <c r="C11" s="9">
        <v>381227368</v>
      </c>
      <c r="D11" s="9">
        <v>322908107</v>
      </c>
      <c r="E11" s="9">
        <v>344567460</v>
      </c>
      <c r="F11" s="70">
        <v>354308502</v>
      </c>
      <c r="G11" s="10">
        <v>2.8270347989331319E-2</v>
      </c>
      <c r="H11" s="10">
        <v>-5.3312159653153305E-3</v>
      </c>
    </row>
    <row r="12" spans="1:8" x14ac:dyDescent="0.25">
      <c r="A12" s="2"/>
      <c r="B12" s="6" t="s">
        <v>11</v>
      </c>
      <c r="C12" s="7">
        <v>336023357</v>
      </c>
      <c r="D12" s="7">
        <v>337619933</v>
      </c>
      <c r="E12" s="7">
        <v>343912238</v>
      </c>
      <c r="F12" s="68">
        <v>328233735</v>
      </c>
      <c r="G12" s="8">
        <v>-4.5588674282652307E-2</v>
      </c>
      <c r="H12" s="8">
        <v>-1.3688551002707643E-2</v>
      </c>
    </row>
    <row r="13" spans="1:8" ht="15.75" x14ac:dyDescent="0.25">
      <c r="A13" s="2"/>
      <c r="B13" s="1" t="s">
        <v>12</v>
      </c>
      <c r="C13" s="9">
        <v>356247415</v>
      </c>
      <c r="D13" s="9">
        <v>372244211</v>
      </c>
      <c r="E13" s="9">
        <v>373474594.69387758</v>
      </c>
      <c r="F13" s="71"/>
      <c r="G13" s="72"/>
      <c r="H13" s="72"/>
    </row>
    <row r="14" spans="1:8" x14ac:dyDescent="0.25">
      <c r="A14" s="2"/>
      <c r="B14" s="6" t="s">
        <v>13</v>
      </c>
      <c r="C14" s="7">
        <v>365471903</v>
      </c>
      <c r="D14" s="7">
        <v>370903677</v>
      </c>
      <c r="E14" s="7">
        <v>362113621</v>
      </c>
      <c r="F14" s="68"/>
      <c r="G14" s="8" t="s">
        <v>22</v>
      </c>
      <c r="H14" s="8" t="s">
        <v>22</v>
      </c>
    </row>
    <row r="15" spans="1:8" x14ac:dyDescent="0.25">
      <c r="A15" s="2"/>
      <c r="B15" s="2" t="s">
        <v>14</v>
      </c>
      <c r="C15" s="9">
        <v>323372345</v>
      </c>
      <c r="D15" s="9">
        <v>339737598</v>
      </c>
      <c r="E15" s="9">
        <v>346406439</v>
      </c>
      <c r="F15" s="73"/>
      <c r="G15" s="10" t="s">
        <v>22</v>
      </c>
      <c r="H15" s="10" t="s">
        <v>22</v>
      </c>
    </row>
    <row r="16" spans="1:8" x14ac:dyDescent="0.25">
      <c r="A16" s="2"/>
      <c r="B16" s="6" t="s">
        <v>15</v>
      </c>
      <c r="C16" s="7">
        <v>381451071</v>
      </c>
      <c r="D16" s="7">
        <v>370487128</v>
      </c>
      <c r="E16" s="7">
        <v>364225955</v>
      </c>
      <c r="F16" s="68"/>
      <c r="G16" s="8" t="s">
        <v>22</v>
      </c>
      <c r="H16" s="8" t="s">
        <v>22</v>
      </c>
    </row>
    <row r="17" spans="1:8" x14ac:dyDescent="0.25">
      <c r="A17" s="2"/>
      <c r="B17" s="2" t="s">
        <v>16</v>
      </c>
      <c r="C17" s="11">
        <v>355076308</v>
      </c>
      <c r="D17" s="11">
        <v>348272899</v>
      </c>
      <c r="E17" s="11">
        <v>337706951</v>
      </c>
      <c r="F17" s="69"/>
      <c r="G17" s="10" t="s">
        <v>22</v>
      </c>
      <c r="H17" s="10" t="s">
        <v>22</v>
      </c>
    </row>
    <row r="18" spans="1:8" x14ac:dyDescent="0.25">
      <c r="A18" s="2"/>
      <c r="B18" s="6" t="s">
        <v>17</v>
      </c>
      <c r="C18" s="7">
        <v>340587528</v>
      </c>
      <c r="D18" s="7">
        <v>343892856</v>
      </c>
      <c r="E18" s="7">
        <v>355836576</v>
      </c>
      <c r="F18" s="68"/>
      <c r="G18" s="8" t="s">
        <v>22</v>
      </c>
      <c r="H18" s="8" t="s">
        <v>22</v>
      </c>
    </row>
    <row r="19" spans="1:8" x14ac:dyDescent="0.25">
      <c r="A19" s="2"/>
      <c r="B19" s="2" t="s">
        <v>18</v>
      </c>
      <c r="C19" s="11">
        <v>358449848</v>
      </c>
      <c r="D19" s="11">
        <v>348057892</v>
      </c>
      <c r="E19" s="11">
        <v>341664663</v>
      </c>
      <c r="F19" s="69"/>
      <c r="G19" s="10" t="s">
        <v>22</v>
      </c>
      <c r="H19" s="10" t="s">
        <v>22</v>
      </c>
    </row>
    <row r="20" spans="1:8" ht="18" x14ac:dyDescent="0.25">
      <c r="A20" s="2"/>
      <c r="B20" s="2"/>
      <c r="C20" s="12"/>
      <c r="D20" s="12"/>
      <c r="E20" s="12"/>
      <c r="F20" s="2"/>
      <c r="G20" s="2"/>
      <c r="H20" s="2"/>
    </row>
    <row r="21" spans="1:8" ht="18" x14ac:dyDescent="0.25">
      <c r="A21" s="2"/>
      <c r="C21" s="12"/>
      <c r="D21" s="12"/>
      <c r="E21" s="12"/>
    </row>
    <row r="22" spans="1:8" x14ac:dyDescent="0.25">
      <c r="A22" s="2"/>
      <c r="B22" s="6" t="s">
        <v>19</v>
      </c>
      <c r="C22" s="7">
        <v>4170294131</v>
      </c>
      <c r="D22" s="7">
        <v>4176496830</v>
      </c>
      <c r="E22" s="7">
        <v>4138061269.7530236</v>
      </c>
      <c r="F22" s="7">
        <v>1633955572</v>
      </c>
      <c r="G22" s="8"/>
      <c r="H22" s="8"/>
    </row>
    <row r="23" spans="1:8" x14ac:dyDescent="0.25">
      <c r="A23" s="2"/>
      <c r="B23" s="74"/>
      <c r="C23" s="20"/>
      <c r="D23" s="20"/>
      <c r="E23" s="20"/>
      <c r="F23" s="20"/>
      <c r="G23" s="20"/>
      <c r="H23" s="20"/>
    </row>
    <row r="24" spans="1:8" x14ac:dyDescent="0.25">
      <c r="B24" s="89" t="s">
        <v>87</v>
      </c>
      <c r="C24" s="89"/>
      <c r="D24" s="89"/>
      <c r="E24" s="89"/>
      <c r="F24" s="89"/>
      <c r="G24" s="89"/>
      <c r="H24" s="89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</sheetData>
  <mergeCells count="1">
    <mergeCell ref="B24:H2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2025 Collections Summary</vt:lpstr>
      <vt:lpstr>May 2025 Gallons Summary</vt:lpstr>
      <vt:lpstr>May 2025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cp:lastPrinted>2024-12-05T21:07:17Z</cp:lastPrinted>
  <dcterms:created xsi:type="dcterms:W3CDTF">2024-02-26T22:44:01Z</dcterms:created>
  <dcterms:modified xsi:type="dcterms:W3CDTF">2025-06-23T14:25:39Z</dcterms:modified>
</cp:coreProperties>
</file>