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0289661B-7029-4CCD-B7E6-3FC0EE23C785}" xr6:coauthVersionLast="47" xr6:coauthVersionMax="47" xr10:uidLastSave="{00000000-0000-0000-0000-000000000000}"/>
  <bookViews>
    <workbookView xWindow="1170" yWindow="1170" windowWidth="21600" windowHeight="11385" xr2:uid="{DD8B6685-F534-4B7E-9252-F2BF3EF36B36}"/>
  </bookViews>
  <sheets>
    <sheet name="Nov 2024 Collections Summary" sheetId="1" r:id="rId1"/>
    <sheet name="Nov 2024 Gallons Summary" sheetId="2" r:id="rId2"/>
    <sheet name="Nov 2024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G57" i="2"/>
  <c r="E57" i="2"/>
  <c r="C57" i="2"/>
  <c r="I56" i="2"/>
  <c r="I58" i="2" s="1"/>
  <c r="E56" i="2"/>
  <c r="E58" i="2" s="1"/>
  <c r="C56" i="2"/>
  <c r="C58" i="2" s="1"/>
  <c r="I52" i="2"/>
  <c r="I51" i="2"/>
  <c r="E51" i="2"/>
  <c r="C51" i="2"/>
  <c r="G51" i="2" s="1"/>
  <c r="I50" i="2"/>
  <c r="E50" i="2"/>
  <c r="E52" i="2" s="1"/>
  <c r="C50" i="2"/>
  <c r="C52" i="2" s="1"/>
  <c r="H43" i="2"/>
  <c r="F43" i="2"/>
  <c r="D43" i="2"/>
  <c r="B43" i="2"/>
  <c r="H42" i="2"/>
  <c r="D42" i="2"/>
  <c r="B42" i="2"/>
  <c r="F42" i="2" s="1"/>
  <c r="H41" i="2"/>
  <c r="H45" i="2" s="1"/>
  <c r="F41" i="2"/>
  <c r="F45" i="2" s="1"/>
  <c r="D41" i="2"/>
  <c r="D45" i="2" s="1"/>
  <c r="B41" i="2"/>
  <c r="B45" i="2" s="1"/>
  <c r="H38" i="2"/>
  <c r="D38" i="2"/>
  <c r="B38" i="2"/>
  <c r="F38" i="2" s="1"/>
  <c r="H36" i="2"/>
  <c r="F36" i="2"/>
  <c r="D36" i="2"/>
  <c r="B36" i="2"/>
  <c r="H35" i="2"/>
  <c r="D35" i="2"/>
  <c r="B35" i="2"/>
  <c r="F35" i="2" s="1"/>
  <c r="H34" i="2"/>
  <c r="F34" i="2"/>
  <c r="D34" i="2"/>
  <c r="B34" i="2"/>
  <c r="H33" i="2"/>
  <c r="I37" i="2" s="1"/>
  <c r="I40" i="2" s="1"/>
  <c r="I46" i="2" s="1"/>
  <c r="F33" i="2"/>
  <c r="G37" i="2" s="1"/>
  <c r="D33" i="2"/>
  <c r="E37" i="2" s="1"/>
  <c r="B33" i="2"/>
  <c r="C37" i="2" s="1"/>
  <c r="I32" i="2"/>
  <c r="E32" i="2"/>
  <c r="C32" i="2"/>
  <c r="C40" i="2" s="1"/>
  <c r="C46" i="2" s="1"/>
  <c r="H26" i="2"/>
  <c r="D26" i="2"/>
  <c r="B26" i="2"/>
  <c r="F26" i="2" s="1"/>
  <c r="H25" i="2"/>
  <c r="F25" i="2"/>
  <c r="D25" i="2"/>
  <c r="B25" i="2"/>
  <c r="H24" i="2"/>
  <c r="F24" i="2"/>
  <c r="D24" i="2"/>
  <c r="B24" i="2"/>
  <c r="H23" i="2"/>
  <c r="D23" i="2"/>
  <c r="B23" i="2"/>
  <c r="F23" i="2" s="1"/>
  <c r="H22" i="2"/>
  <c r="F22" i="2"/>
  <c r="D22" i="2"/>
  <c r="B22" i="2"/>
  <c r="H21" i="2"/>
  <c r="I28" i="2" s="1"/>
  <c r="F21" i="2"/>
  <c r="D21" i="2"/>
  <c r="B21" i="2"/>
  <c r="H20" i="2"/>
  <c r="D20" i="2"/>
  <c r="B20" i="2"/>
  <c r="F20" i="2" s="1"/>
  <c r="H19" i="2"/>
  <c r="F19" i="2"/>
  <c r="D19" i="2"/>
  <c r="E28" i="2" s="1"/>
  <c r="B19" i="2"/>
  <c r="C28" i="2" s="1"/>
  <c r="H15" i="2"/>
  <c r="F15" i="2"/>
  <c r="D15" i="2"/>
  <c r="B15" i="2"/>
  <c r="I14" i="2"/>
  <c r="I16" i="2" s="1"/>
  <c r="H13" i="2"/>
  <c r="D13" i="2"/>
  <c r="E14" i="2" s="1"/>
  <c r="E16" i="2" s="1"/>
  <c r="B13" i="2"/>
  <c r="C14" i="2" s="1"/>
  <c r="C16" i="2" s="1"/>
  <c r="I9" i="2"/>
  <c r="H8" i="2"/>
  <c r="D8" i="2"/>
  <c r="B8" i="2"/>
  <c r="C9" i="2" s="1"/>
  <c r="H7" i="2"/>
  <c r="F7" i="2"/>
  <c r="D7" i="2"/>
  <c r="E9" i="2" s="1"/>
  <c r="B7" i="2"/>
  <c r="I5" i="2"/>
  <c r="I11" i="2" s="1"/>
  <c r="I17" i="2" s="1"/>
  <c r="G5" i="2"/>
  <c r="E5" i="2"/>
  <c r="C5" i="2"/>
  <c r="C11" i="2" s="1"/>
  <c r="C17" i="2" s="1"/>
  <c r="C30" i="2" s="1"/>
  <c r="C48" i="2" s="1"/>
  <c r="C54" i="2" s="1"/>
  <c r="E32" i="1"/>
  <c r="D32" i="1"/>
  <c r="C32" i="1"/>
  <c r="B32" i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C19" i="1"/>
  <c r="E17" i="1"/>
  <c r="C17" i="1"/>
  <c r="B17" i="1"/>
  <c r="D17" i="1" s="1"/>
  <c r="E16" i="1"/>
  <c r="D16" i="1"/>
  <c r="C16" i="1"/>
  <c r="B16" i="1"/>
  <c r="E15" i="1"/>
  <c r="C15" i="1"/>
  <c r="B15" i="1"/>
  <c r="B19" i="1" s="1"/>
  <c r="E14" i="1"/>
  <c r="C14" i="1"/>
  <c r="B14" i="1"/>
  <c r="D14" i="1" s="1"/>
  <c r="E13" i="1"/>
  <c r="E19" i="1" s="1"/>
  <c r="D13" i="1"/>
  <c r="C13" i="1"/>
  <c r="B13" i="1"/>
  <c r="C11" i="1"/>
  <c r="C21" i="1" s="1"/>
  <c r="C26" i="1" s="1"/>
  <c r="C35" i="1" s="1"/>
  <c r="B11" i="1"/>
  <c r="B21" i="1" s="1"/>
  <c r="B26" i="1" s="1"/>
  <c r="B35" i="1" s="1"/>
  <c r="E8" i="1"/>
  <c r="C8" i="1"/>
  <c r="B8" i="1"/>
  <c r="D8" i="1" s="1"/>
  <c r="E7" i="1"/>
  <c r="E11" i="1" s="1"/>
  <c r="E21" i="1" s="1"/>
  <c r="E26" i="1" s="1"/>
  <c r="E35" i="1" s="1"/>
  <c r="D7" i="1"/>
  <c r="D11" i="1" s="1"/>
  <c r="C7" i="1"/>
  <c r="B7" i="1"/>
  <c r="G28" i="2" l="1"/>
  <c r="E11" i="2"/>
  <c r="E17" i="2" s="1"/>
  <c r="E30" i="2" s="1"/>
  <c r="E40" i="2"/>
  <c r="E46" i="2" s="1"/>
  <c r="I30" i="2"/>
  <c r="I48" i="2" s="1"/>
  <c r="I54" i="2" s="1"/>
  <c r="F8" i="2"/>
  <c r="G9" i="2" s="1"/>
  <c r="G11" i="2" s="1"/>
  <c r="G17" i="2" s="1"/>
  <c r="G30" i="2" s="1"/>
  <c r="G48" i="2" s="1"/>
  <c r="G54" i="2" s="1"/>
  <c r="F13" i="2"/>
  <c r="G14" i="2" s="1"/>
  <c r="G16" i="2" s="1"/>
  <c r="G32" i="2"/>
  <c r="G40" i="2" s="1"/>
  <c r="G46" i="2" s="1"/>
  <c r="G56" i="2"/>
  <c r="G58" i="2" s="1"/>
  <c r="G50" i="2"/>
  <c r="G52" i="2" s="1"/>
  <c r="D15" i="1"/>
  <c r="D19" i="1" s="1"/>
  <c r="D21" i="1" s="1"/>
  <c r="D26" i="1" s="1"/>
  <c r="D35" i="1" s="1"/>
  <c r="E48" i="2" l="1"/>
  <c r="E54" i="2" s="1"/>
</calcChain>
</file>

<file path=xl/sharedStrings.xml><?xml version="1.0" encoding="utf-8"?>
<sst xmlns="http://schemas.openxmlformats.org/spreadsheetml/2006/main" count="130" uniqueCount="88">
  <si>
    <t>MISSOURI DEPARTMENT OF REVENUE</t>
  </si>
  <si>
    <t>TOTAL HIGHWAY GALLONS (GAS &amp; DIESEL)</t>
  </si>
  <si>
    <t>GALLONS 2021</t>
  </si>
  <si>
    <t>GALLONS 2022</t>
  </si>
  <si>
    <t>GALLONS 2023</t>
  </si>
  <si>
    <t>GALLONS 2024</t>
  </si>
  <si>
    <t xml:space="preserve"> INCREASE 2024</t>
  </si>
  <si>
    <t xml:space="preserve">  CUMULATIVE</t>
  </si>
  <si>
    <t xml:space="preserve"> OVER 2023 (%)</t>
  </si>
  <si>
    <t xml:space="preserve">    INCREASE</t>
  </si>
  <si>
    <t xml:space="preserve"> 24 OVER 23 (%)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</si>
  <si>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</si>
  <si>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</si>
  <si>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</si>
  <si>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</si>
  <si>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</si>
  <si>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</si>
  <si>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</si>
  <si>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</si>
  <si>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</si>
  <si>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</si>
  <si>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</si>
  <si>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</si>
  <si>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</si>
  <si>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</si>
  <si>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</si>
  <si>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</si>
  <si>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</si>
  <si>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YEAR TO DATE 2023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</si>
  <si>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</si>
  <si>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</si>
  <si>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</si>
  <si>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</si>
  <si>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</si>
  <si>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</si>
  <si>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</si>
  <si>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</si>
  <si>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</si>
  <si>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</si>
  <si>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</si>
  <si>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</si>
  <si>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</si>
  <si>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</si>
  <si>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</si>
  <si>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</si>
  <si>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</si>
  <si>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</si>
  <si>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</si>
  <si>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</si>
  <si>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</si>
  <si>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</si>
  <si>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</si>
  <si>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</si>
  <si>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</si>
  <si>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</si>
  <si>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</si>
  <si>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</si>
  <si>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</si>
  <si>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</si>
  <si>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</si>
  <si>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</si>
  <si>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</si>
  <si>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</si>
  <si>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</si>
  <si>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</si>
  <si>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</si>
  <si>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</si>
  <si>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</si>
  <si>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</si>
  <si>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</si>
  <si>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</si>
  <si>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</si>
  <si>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</si>
  <si>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</si>
  <si>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</si>
  <si>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</si>
  <si>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 xml:space="preserve">   RETAIL </t>
  </si>
  <si>
    <t>GROSS S/F (DIESEL) RECEIVED</t>
  </si>
  <si>
    <t xml:space="preserve">  S/F (DIESEL) ALLOWANCE 2%</t>
  </si>
  <si>
    <t>REFUNDS - SPECIAL FUEL</t>
  </si>
  <si>
    <t>REFUNDS(HWY)-GASOLINE</t>
  </si>
  <si>
    <t>REFUNDS(HWY)-SPECIAL FUEL</t>
  </si>
  <si>
    <t xml:space="preserve">  S/F (D(ESEL HWY REFUNDS</t>
  </si>
  <si>
    <t>NET AVIATION TAXED</t>
  </si>
  <si>
    <t>NOVEMBER 2024</t>
  </si>
  <si>
    <t>NOVEMBER 2023</t>
  </si>
  <si>
    <t>ABOVE RECORDS COMPILED FROM MOTOR FUEL LICENSEE RECORDS OF THE MISSOURI DEPARTMENT OF REVENUE, TAXATION BUREAU, BY GERALD ROBINETT, DECEMBER 24, 2024.</t>
  </si>
  <si>
    <t>ABOVE FIGURES COMPILED FROM MOTOR FUEL LICENSEE RECORDS OF THE MISSOURI DEPARTMENT OF REVENUE, TAXATION DIVISION, BY GERALD ROBINETT, DECEMBER 24,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</si>
</sst>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</font>
    <font>
      <b/>
      <sz val="9"/>
      <name val="Arial"/>
      <family val="2"/>
    </font>
    <font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8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7" fontId="4" fillId="2" borderId="0" xfId="0" applyNumberFormat="1" applyFont="1" applyFill="1" applyAlignment="1">
      <alignment vertical="center"/>
    </xf>
    <xf numFmtId="38" fontId="4" fillId="2" borderId="0" xfId="0" applyNumberFormat="1" applyFont="1" applyFill="1" applyAlignment="1">
      <alignment vertical="center"/>
    </xf>
    <xf numFmtId="37" fontId="4" fillId="0" borderId="0" xfId="0" applyNumberFormat="1" applyFont="1" applyAlignment="1">
      <alignment vertical="center"/>
    </xf>
    <xf numFmtId="38" fontId="4" fillId="0" borderId="0" xfId="0" applyNumberFormat="1" applyFont="1"/>
    <xf numFmtId="0" fontId="1" fillId="0" borderId="0" xfId="0" applyFont="1"/>
    <xf numFmtId="38" fontId="4" fillId="0" borderId="0" xfId="0" applyNumberFormat="1" applyFont="1" applyAlignment="1">
      <alignment vertical="center"/>
    </xf>
    <xf numFmtId="38" fontId="2" fillId="0" borderId="0" xfId="0" applyNumberFormat="1" applyFont="1"/>
    <xf numFmtId="37" fontId="4" fillId="0" borderId="0" xfId="0" applyNumberFormat="1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5" xfId="0" applyNumberFormat="1" applyFont="1" applyBorder="1" applyAlignment="1">
      <alignment horizontal="right" vertical="center"/>
    </xf>
    <xf numFmtId="8" fontId="8" fillId="5" borderId="18" xfId="0" applyNumberFormat="1" applyFont="1" applyFill="1" applyBorder="1" applyAlignment="1">
      <alignment horizontal="left" vertical="center"/>
    </xf>
    <xf numFmtId="8" fontId="8" fillId="5" borderId="19" xfId="0" applyNumberFormat="1" applyFont="1" applyFill="1" applyBorder="1" applyAlignment="1">
      <alignment horizontal="right" vertical="center"/>
    </xf>
    <xf numFmtId="8" fontId="8" fillId="5" borderId="2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" vertical="center"/>
    </xf>
    <xf numFmtId="0" fontId="4" fillId="0" borderId="0" xfId="0" applyFont="1"/>
    <xf numFmtId="0" fontId="13" fillId="6" borderId="0" xfId="0" applyFont="1" applyFill="1" applyAlignment="1">
      <alignment horizontal="centerContinuous" vertical="center" readingOrder="1"/>
    </xf>
    <xf numFmtId="0" fontId="2" fillId="6" borderId="0" xfId="0" applyFont="1" applyFill="1" applyAlignment="1">
      <alignment horizontal="centerContinuous" vertical="center" readingOrder="1"/>
    </xf>
    <xf numFmtId="0" fontId="4" fillId="6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" vertical="center" readingOrder="1"/>
    </xf>
  </cellXfs>
  <cellStyles count="4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COL%20OCT%20-%20DEC.xls" TargetMode="External"/><Relationship Id="rId1" Type="http://schemas.openxmlformats.org/officeDocument/2006/relationships/externalLinkPath" Target="file:///S:\Tax\BTS\fuelbond\Excel\2024%20Highway%20Reports\HWYCOL%20OCT%20-%20D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3%20Highway%20Reports\HWYCOL%20OCT%20-%20DEC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GAL4.xls" TargetMode="External"/><Relationship Id="rId1" Type="http://schemas.openxmlformats.org/officeDocument/2006/relationships/externalLinkPath" Target="file:///S:\Tax\BTS\fuelbond\Excel\2024%20Highway%20Reports\HWYGAL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3%20Highway%20Reports\HWYGAL4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7% OCT"/>
      <sheetName val="11% OCT"/>
      <sheetName val="SUM OCT 2024"/>
      <sheetName val="9% NOV"/>
      <sheetName val="27% NOV"/>
      <sheetName val="11% NOV"/>
      <sheetName val="SUM NOV 2024"/>
      <sheetName val="9% DEC"/>
      <sheetName val="27% DEC"/>
      <sheetName val="11% DEC"/>
      <sheetName val="SUM DEC 2024"/>
    </sheetNames>
    <sheetDataSet>
      <sheetData sheetId="0"/>
      <sheetData sheetId="1"/>
      <sheetData sheetId="2"/>
      <sheetData sheetId="3">
        <row r="7">
          <cell r="D7">
            <v>657657716.42000008</v>
          </cell>
        </row>
        <row r="8">
          <cell r="D8">
            <v>243527135.03999999</v>
          </cell>
        </row>
        <row r="13">
          <cell r="D13">
            <v>-4069171.6150000002</v>
          </cell>
        </row>
        <row r="14">
          <cell r="D14">
            <v>-1424249.5</v>
          </cell>
        </row>
        <row r="15">
          <cell r="D15">
            <v>-5676898.9799999995</v>
          </cell>
        </row>
        <row r="16">
          <cell r="D16">
            <v>-891631.16999999993</v>
          </cell>
        </row>
        <row r="17">
          <cell r="D17">
            <v>-4534.26</v>
          </cell>
        </row>
        <row r="23">
          <cell r="D23">
            <v>311367.46000000002</v>
          </cell>
        </row>
        <row r="24">
          <cell r="D24">
            <v>-17464497.559999999</v>
          </cell>
        </row>
        <row r="29">
          <cell r="D29">
            <v>191353</v>
          </cell>
        </row>
        <row r="30">
          <cell r="D30">
            <v>-3037.6</v>
          </cell>
        </row>
        <row r="32">
          <cell r="D32">
            <v>2578253.44</v>
          </cell>
        </row>
      </sheetData>
      <sheetData sheetId="4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23949</v>
          </cell>
        </row>
        <row r="30">
          <cell r="B30">
            <v>0</v>
          </cell>
        </row>
      </sheetData>
      <sheetData sheetId="5">
        <row r="7">
          <cell r="B7">
            <v>74684473.760000005</v>
          </cell>
        </row>
        <row r="8">
          <cell r="B8">
            <v>27153448.18</v>
          </cell>
        </row>
        <row r="13">
          <cell r="B13">
            <v>-647304.99</v>
          </cell>
        </row>
        <row r="14">
          <cell r="B14">
            <v>-146897.15</v>
          </cell>
        </row>
        <row r="15">
          <cell r="B15">
            <v>-679813.85</v>
          </cell>
        </row>
        <row r="16">
          <cell r="B16">
            <v>-119027.52</v>
          </cell>
        </row>
        <row r="17">
          <cell r="B17">
            <v>-330.06</v>
          </cell>
        </row>
        <row r="23">
          <cell r="B23">
            <v>86724.58</v>
          </cell>
        </row>
        <row r="24">
          <cell r="B24">
            <v>-3736352.04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6">
        <row r="7">
          <cell r="B7">
            <v>33475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45% OCT"/>
      <sheetName val="11% OCT"/>
      <sheetName val="SUM OCT 2023"/>
      <sheetName val="9% NOV"/>
      <sheetName val="245% NOV"/>
      <sheetName val="11% NOV"/>
      <sheetName val="SUM NOV 2023"/>
      <sheetName val="9% DEC"/>
      <sheetName val="245% DEC"/>
      <sheetName val="11% DEC"/>
      <sheetName val="SUM DEC 2023"/>
    </sheetNames>
    <sheetDataSet>
      <sheetData sheetId="0"/>
      <sheetData sheetId="1"/>
      <sheetData sheetId="2"/>
      <sheetData sheetId="3">
        <row r="7">
          <cell r="B7">
            <v>62237851.219999999</v>
          </cell>
        </row>
      </sheetData>
      <sheetData sheetId="4"/>
      <sheetData sheetId="5"/>
      <sheetData sheetId="6"/>
      <sheetData sheetId="7">
        <row r="7">
          <cell r="B7">
            <v>68933868.269999996</v>
          </cell>
          <cell r="D7">
            <v>684640011.09000003</v>
          </cell>
        </row>
        <row r="8">
          <cell r="B8">
            <v>22808925.109999999</v>
          </cell>
          <cell r="D8">
            <v>223157825.37</v>
          </cell>
        </row>
        <row r="13">
          <cell r="B13">
            <v>-516741.47</v>
          </cell>
          <cell r="D13">
            <v>-4785552.3899999997</v>
          </cell>
        </row>
        <row r="14">
          <cell r="B14">
            <v>-106349.19</v>
          </cell>
          <cell r="D14">
            <v>-720412.02</v>
          </cell>
        </row>
        <row r="15">
          <cell r="B15">
            <v>-360177.34</v>
          </cell>
          <cell r="D15">
            <v>-4741016.1900000004</v>
          </cell>
        </row>
        <row r="16">
          <cell r="B16">
            <v>-9949.0400000000009</v>
          </cell>
          <cell r="D16">
            <v>-73105.440000000002</v>
          </cell>
        </row>
        <row r="17">
          <cell r="B17">
            <v>-179.02</v>
          </cell>
          <cell r="D17">
            <v>-2349.7799999999997</v>
          </cell>
        </row>
        <row r="23">
          <cell r="B23">
            <v>40412.29</v>
          </cell>
          <cell r="D23">
            <v>424111.52</v>
          </cell>
        </row>
        <row r="24">
          <cell r="B24">
            <v>-6209058.5199999996</v>
          </cell>
          <cell r="D24">
            <v>-18922810.740000002</v>
          </cell>
        </row>
        <row r="29">
          <cell r="B29">
            <v>22132</v>
          </cell>
          <cell r="D29">
            <v>126570.27</v>
          </cell>
        </row>
        <row r="30">
          <cell r="B30">
            <v>0</v>
          </cell>
          <cell r="D30">
            <v>-2449.11</v>
          </cell>
        </row>
        <row r="32">
          <cell r="B32">
            <v>54735.68</v>
          </cell>
          <cell r="D32">
            <v>2013864.7599999998</v>
          </cell>
        </row>
      </sheetData>
      <sheetData sheetId="8"/>
      <sheetData sheetId="9"/>
      <sheetData sheetId="10"/>
      <sheetData sheetId="11">
        <row r="7">
          <cell r="B7">
            <v>75788992.049999997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7% OCT"/>
      <sheetName val="11% OCT"/>
      <sheetName val="SUM OCT 24"/>
      <sheetName val="9% NOV"/>
      <sheetName val="27% NOV"/>
      <sheetName val="11% NOV"/>
      <sheetName val="SUM NOV 24"/>
      <sheetName val="9% DEC"/>
      <sheetName val="27% DEC"/>
      <sheetName val="11% DEC"/>
      <sheetName val="SUM DEC 24"/>
    </sheetNames>
    <sheetDataSet>
      <sheetData sheetId="0"/>
      <sheetData sheetId="1"/>
      <sheetData sheetId="2"/>
      <sheetData sheetId="3">
        <row r="5">
          <cell r="G5">
            <v>2839497048.181818</v>
          </cell>
        </row>
        <row r="7">
          <cell r="F7">
            <v>156140007</v>
          </cell>
        </row>
        <row r="8">
          <cell r="F8">
            <v>0</v>
          </cell>
        </row>
        <row r="13">
          <cell r="F13">
            <v>1703586</v>
          </cell>
        </row>
        <row r="15">
          <cell r="F15">
            <v>78427220.497811139</v>
          </cell>
        </row>
        <row r="19">
          <cell r="F19">
            <v>3008710.2653061226</v>
          </cell>
        </row>
        <row r="20">
          <cell r="F20">
            <v>0</v>
          </cell>
        </row>
        <row r="21">
          <cell r="F21">
            <v>2437.5714285714284</v>
          </cell>
        </row>
        <row r="22">
          <cell r="F22">
            <v>1647171.530612245</v>
          </cell>
        </row>
        <row r="23">
          <cell r="F23">
            <v>4008502.387755102</v>
          </cell>
        </row>
        <row r="24">
          <cell r="F24">
            <v>5875188.2448979598</v>
          </cell>
        </row>
        <row r="25">
          <cell r="F25">
            <v>1416044.1224489796</v>
          </cell>
        </row>
        <row r="26">
          <cell r="F26">
            <v>19670373.199999999</v>
          </cell>
        </row>
        <row r="32">
          <cell r="G32">
            <v>1263038316.823992</v>
          </cell>
        </row>
        <row r="33">
          <cell r="F33">
            <v>59839873</v>
          </cell>
        </row>
        <row r="34">
          <cell r="F34">
            <v>389529</v>
          </cell>
        </row>
        <row r="35">
          <cell r="F35">
            <v>0</v>
          </cell>
        </row>
        <row r="36">
          <cell r="F36">
            <v>216548042</v>
          </cell>
        </row>
        <row r="38">
          <cell r="F38">
            <v>17973865.412118152</v>
          </cell>
        </row>
        <row r="41">
          <cell r="F41">
            <v>25726851.06122449</v>
          </cell>
        </row>
        <row r="42">
          <cell r="F42">
            <v>1687434</v>
          </cell>
        </row>
        <row r="43">
          <cell r="F43">
            <v>18081.265306122448</v>
          </cell>
        </row>
        <row r="50">
          <cell r="G50">
            <v>1235455.693877551</v>
          </cell>
        </row>
        <row r="51">
          <cell r="G51">
            <v>-69127873.387755096</v>
          </cell>
        </row>
        <row r="56">
          <cell r="G56">
            <v>2128224</v>
          </cell>
        </row>
        <row r="57">
          <cell r="G57">
            <v>-33751</v>
          </cell>
        </row>
      </sheetData>
      <sheetData sheetId="4">
        <row r="5">
          <cell r="C5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266367</v>
          </cell>
        </row>
        <row r="57">
          <cell r="C57">
            <v>0</v>
          </cell>
        </row>
      </sheetData>
      <sheetData sheetId="5">
        <row r="5">
          <cell r="C5">
            <v>300648820</v>
          </cell>
        </row>
        <row r="7">
          <cell r="B7">
            <v>15221101</v>
          </cell>
        </row>
        <row r="8">
          <cell r="B8">
            <v>0</v>
          </cell>
        </row>
        <row r="13">
          <cell r="B13">
            <v>136860</v>
          </cell>
        </row>
        <row r="15">
          <cell r="B15">
            <v>8448778</v>
          </cell>
        </row>
        <row r="19">
          <cell r="B19">
            <v>228049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305702</v>
          </cell>
        </row>
        <row r="23">
          <cell r="B23">
            <v>1586225</v>
          </cell>
        </row>
        <row r="24">
          <cell r="B24">
            <v>0</v>
          </cell>
        </row>
        <row r="25">
          <cell r="B25">
            <v>277450</v>
          </cell>
        </row>
        <row r="26">
          <cell r="B26">
            <v>1958629</v>
          </cell>
        </row>
        <row r="32">
          <cell r="C32">
            <v>147440273</v>
          </cell>
        </row>
        <row r="33">
          <cell r="B33">
            <v>7015401</v>
          </cell>
        </row>
        <row r="34">
          <cell r="B34">
            <v>25890</v>
          </cell>
        </row>
        <row r="35">
          <cell r="B35">
            <v>0</v>
          </cell>
        </row>
        <row r="36">
          <cell r="B36">
            <v>37891100</v>
          </cell>
        </row>
        <row r="38">
          <cell r="B38">
            <v>1838426</v>
          </cell>
        </row>
        <row r="41">
          <cell r="B41">
            <v>2517829</v>
          </cell>
        </row>
        <row r="42">
          <cell r="B42">
            <v>1587034</v>
          </cell>
        </row>
        <row r="43">
          <cell r="B43">
            <v>1222</v>
          </cell>
        </row>
        <row r="50">
          <cell r="C50">
            <v>321202</v>
          </cell>
        </row>
        <row r="51">
          <cell r="C51">
            <v>-13838341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6">
        <row r="5">
          <cell r="C5">
            <v>304318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45% OCT"/>
      <sheetName val="11% OCT"/>
      <sheetName val="SUM OCT 23"/>
      <sheetName val="9% NOV"/>
      <sheetName val="245% NOV"/>
      <sheetName val="11% NOV"/>
      <sheetName val="SUM NOV 23"/>
      <sheetName val="9% DEC"/>
      <sheetName val="245% DEC"/>
      <sheetName val="11% DEC"/>
      <sheetName val="SUM DEC 23"/>
    </sheetNames>
    <sheetDataSet>
      <sheetData sheetId="0"/>
      <sheetData sheetId="1"/>
      <sheetData sheetId="2"/>
      <sheetData sheetId="3">
        <row r="5">
          <cell r="C5">
            <v>277823223</v>
          </cell>
        </row>
      </sheetData>
      <sheetData sheetId="4"/>
      <sheetData sheetId="5"/>
      <sheetData sheetId="6"/>
      <sheetData sheetId="7">
        <row r="5">
          <cell r="C5">
            <v>306156563</v>
          </cell>
          <cell r="G5">
            <v>3268492005</v>
          </cell>
        </row>
        <row r="7">
          <cell r="B7">
            <v>15677411</v>
          </cell>
          <cell r="F7">
            <v>187299693</v>
          </cell>
        </row>
        <row r="8">
          <cell r="B8">
            <v>0</v>
          </cell>
          <cell r="F8">
            <v>0</v>
          </cell>
        </row>
        <row r="13">
          <cell r="B13">
            <v>119321</v>
          </cell>
          <cell r="F13">
            <v>1880276</v>
          </cell>
        </row>
        <row r="15">
          <cell r="B15">
            <v>8627262</v>
          </cell>
          <cell r="F15">
            <v>91024378</v>
          </cell>
        </row>
        <row r="19">
          <cell r="B19">
            <v>437175</v>
          </cell>
          <cell r="F19">
            <v>3821767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6599</v>
          </cell>
        </row>
        <row r="22">
          <cell r="B22">
            <v>160055</v>
          </cell>
          <cell r="F22">
            <v>1903098</v>
          </cell>
        </row>
        <row r="23">
          <cell r="B23">
            <v>1363570</v>
          </cell>
          <cell r="F23">
            <v>7714702</v>
          </cell>
        </row>
        <row r="24">
          <cell r="B24">
            <v>0</v>
          </cell>
          <cell r="F24">
            <v>4830991</v>
          </cell>
        </row>
        <row r="25">
          <cell r="B25">
            <v>148349</v>
          </cell>
          <cell r="F25">
            <v>2575998</v>
          </cell>
        </row>
        <row r="26">
          <cell r="B26">
            <v>2126984</v>
          </cell>
          <cell r="F26">
            <v>14429810</v>
          </cell>
        </row>
        <row r="32">
          <cell r="C32">
            <v>125352564</v>
          </cell>
          <cell r="G32">
            <v>1319559431</v>
          </cell>
        </row>
        <row r="33">
          <cell r="B33">
            <v>6441483</v>
          </cell>
          <cell r="F33">
            <v>76096339</v>
          </cell>
        </row>
        <row r="34">
          <cell r="B34">
            <v>28969</v>
          </cell>
          <cell r="F34">
            <v>482750</v>
          </cell>
        </row>
        <row r="35">
          <cell r="B35">
            <v>0</v>
          </cell>
          <cell r="F35">
            <v>0</v>
          </cell>
        </row>
        <row r="36">
          <cell r="B36">
            <v>23918684</v>
          </cell>
          <cell r="F36">
            <v>248250489</v>
          </cell>
        </row>
        <row r="38">
          <cell r="B38">
            <v>1719036</v>
          </cell>
          <cell r="F38">
            <v>18232500</v>
          </cell>
        </row>
        <row r="41">
          <cell r="B41">
            <v>1470112</v>
          </cell>
          <cell r="F41">
            <v>20884027</v>
          </cell>
        </row>
        <row r="42">
          <cell r="B42">
            <v>198981</v>
          </cell>
          <cell r="F42">
            <v>1465933</v>
          </cell>
        </row>
        <row r="43">
          <cell r="B43">
            <v>731</v>
          </cell>
          <cell r="F43">
            <v>10250</v>
          </cell>
        </row>
        <row r="50">
          <cell r="C50">
            <v>164948</v>
          </cell>
          <cell r="G50">
            <v>1857335</v>
          </cell>
        </row>
        <row r="51">
          <cell r="C51">
            <v>-25343096</v>
          </cell>
          <cell r="G51">
            <v>-80560233</v>
          </cell>
        </row>
        <row r="56">
          <cell r="C56">
            <v>246155</v>
          </cell>
          <cell r="G56">
            <v>1408570</v>
          </cell>
        </row>
        <row r="57">
          <cell r="C57">
            <v>0</v>
          </cell>
          <cell r="G57">
            <v>-27212</v>
          </cell>
        </row>
      </sheetData>
      <sheetData sheetId="8"/>
      <sheetData sheetId="9"/>
      <sheetData sheetId="10"/>
      <sheetData sheetId="11">
        <row r="5">
          <cell r="C5">
            <v>334465167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tabSelected="1" zoomScale="85" zoomScaleNormal="85" workbookViewId="0"/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27" t="s">
        <v>0</v>
      </c>
      <c r="B1" s="28"/>
      <c r="C1" s="27"/>
      <c r="D1" s="29"/>
      <c r="E1" s="21"/>
    </row>
    <row r="2" spans="1:6" ht="15.75" x14ac:dyDescent="0.25">
      <c r="A2" s="27" t="s">
        <v>64</v>
      </c>
      <c r="B2" s="28"/>
      <c r="C2" s="27"/>
      <c r="D2" s="29"/>
      <c r="E2" s="28"/>
      <c r="F2" s="21"/>
    </row>
    <row r="3" spans="1:6" ht="15.75" x14ac:dyDescent="0.25">
      <c r="A3" s="30" t="s">
        <v>24</v>
      </c>
      <c r="B3" s="30"/>
      <c r="C3" s="30"/>
      <c r="D3" s="30"/>
      <c r="E3" s="31"/>
    </row>
    <row r="4" spans="1:6" ht="15.75" x14ac:dyDescent="0.25">
      <c r="A4" s="31"/>
      <c r="B4" s="30"/>
      <c r="C4" s="30"/>
      <c r="D4" s="30"/>
      <c r="E4" s="31"/>
    </row>
    <row r="5" spans="1:6" s="22" customFormat="1" ht="15.75" x14ac:dyDescent="0.25">
      <c r="A5" s="32"/>
      <c r="B5" s="33" t="s">
        <v>84</v>
      </c>
      <c r="C5" s="33" t="s">
        <v>85</v>
      </c>
      <c r="D5" s="33" t="s">
        <v>27</v>
      </c>
      <c r="E5" s="33" t="s">
        <v>28</v>
      </c>
    </row>
    <row r="6" spans="1:6" ht="15.75" x14ac:dyDescent="0.25">
      <c r="A6" s="58"/>
      <c r="B6" s="34"/>
      <c r="C6" s="35"/>
      <c r="D6" s="36"/>
      <c r="E6" s="35"/>
    </row>
    <row r="7" spans="1:6" ht="15.75" x14ac:dyDescent="0.25">
      <c r="A7" s="37" t="s">
        <v>65</v>
      </c>
      <c r="B7" s="38">
        <f>+'[1]9% NOV'!B7+'[1]11% NOV'!B7+'[1]27% NOV'!B7</f>
        <v>74717948.760000005</v>
      </c>
      <c r="C7" s="39">
        <f>'[2]SUM NOV 2023'!$B$7</f>
        <v>68933868.269999996</v>
      </c>
      <c r="D7" s="39">
        <f>B7+'[1]SUM OCT 2024'!D7</f>
        <v>732375665.18000007</v>
      </c>
      <c r="E7" s="40">
        <f>'[2]SUM NOV 2023'!$D$7</f>
        <v>684640011.09000003</v>
      </c>
    </row>
    <row r="8" spans="1:6" ht="15.75" x14ac:dyDescent="0.25">
      <c r="A8" s="58" t="s">
        <v>66</v>
      </c>
      <c r="B8" s="76">
        <f>+'[1]9% NOV'!B8+'[1]11% NOV'!B8+'[1]27% NOV'!B8</f>
        <v>27153448.18</v>
      </c>
      <c r="C8" s="44">
        <f>'[2]SUM NOV 2023'!$B$8</f>
        <v>22808925.109999999</v>
      </c>
      <c r="D8" s="56">
        <f>B8+'[1]SUM OCT 2024'!D8</f>
        <v>270680583.21999997</v>
      </c>
      <c r="E8" s="57">
        <f>'[2]SUM NOV 2023'!$D$8</f>
        <v>223157825.37</v>
      </c>
    </row>
    <row r="9" spans="1:6" ht="16.5" thickBot="1" x14ac:dyDescent="0.3">
      <c r="A9" s="41"/>
      <c r="B9" s="42"/>
      <c r="C9" s="41"/>
      <c r="D9" s="41"/>
      <c r="E9" s="43"/>
    </row>
    <row r="10" spans="1:6" ht="16.5" thickTop="1" x14ac:dyDescent="0.25">
      <c r="A10" s="46"/>
      <c r="B10" s="44"/>
      <c r="C10" s="44"/>
      <c r="D10" s="45"/>
      <c r="E10" s="45"/>
    </row>
    <row r="11" spans="1:6" ht="16.5" thickBot="1" x14ac:dyDescent="0.3">
      <c r="A11" s="47" t="s">
        <v>67</v>
      </c>
      <c r="B11" s="43">
        <f>SUM(B7:B8)</f>
        <v>101871396.94</v>
      </c>
      <c r="C11" s="43">
        <f>SUM(C7:C8)</f>
        <v>91742793.379999995</v>
      </c>
      <c r="D11" s="43">
        <f>SUM(D7:D8)</f>
        <v>1003056248.4000001</v>
      </c>
      <c r="E11" s="43">
        <f>SUM(E7:E8)</f>
        <v>907797836.46000004</v>
      </c>
    </row>
    <row r="12" spans="1:6" ht="16.5" thickTop="1" x14ac:dyDescent="0.25">
      <c r="A12" s="46"/>
      <c r="B12" s="44"/>
      <c r="C12" s="44"/>
      <c r="D12" s="45"/>
      <c r="E12" s="45"/>
    </row>
    <row r="13" spans="1:6" ht="15.75" x14ac:dyDescent="0.25">
      <c r="A13" s="37" t="s">
        <v>68</v>
      </c>
      <c r="B13" s="39">
        <f>+'[1]9% NOV'!B13+'[1]11% NOV'!B13+'[1]27% NOV'!B13</f>
        <v>-647304.99</v>
      </c>
      <c r="C13" s="39">
        <f>'[2]SUM NOV 2023'!$B$13</f>
        <v>-516741.47</v>
      </c>
      <c r="D13" s="39">
        <f>B13+'[1]SUM OCT 2024'!D13</f>
        <v>-4716476.6050000004</v>
      </c>
      <c r="E13" s="39">
        <f>'[2]SUM NOV 2023'!$D$13</f>
        <v>-4785552.3899999997</v>
      </c>
    </row>
    <row r="14" spans="1:6" ht="15.75" x14ac:dyDescent="0.25">
      <c r="A14" s="46" t="s">
        <v>80</v>
      </c>
      <c r="B14" s="45">
        <f>'[1]27% NOV'!B14</f>
        <v>-146897.15</v>
      </c>
      <c r="C14" s="45">
        <f>'[2]SUM NOV 2023'!$B$14</f>
        <v>-106349.19</v>
      </c>
      <c r="D14" s="45">
        <f>B14+'[1]SUM OCT 2024'!D14</f>
        <v>-1571146.65</v>
      </c>
      <c r="E14" s="45">
        <f>'[2]SUM NOV 2023'!$D$14</f>
        <v>-720412.02</v>
      </c>
    </row>
    <row r="15" spans="1:6" ht="15.75" x14ac:dyDescent="0.25">
      <c r="A15" s="37" t="s">
        <v>79</v>
      </c>
      <c r="B15" s="39">
        <f>+'[1]9% NOV'!B15+'[1]11% NOV'!B15+'[1]27% NOV'!B15</f>
        <v>-679813.85</v>
      </c>
      <c r="C15" s="39">
        <f>'[2]SUM NOV 2023'!$B$15</f>
        <v>-360177.34</v>
      </c>
      <c r="D15" s="39">
        <f>B15+'[1]SUM OCT 2024'!D15</f>
        <v>-6356712.8299999991</v>
      </c>
      <c r="E15" s="39">
        <f>'[2]SUM NOV 2023'!$D$15</f>
        <v>-4741016.1900000004</v>
      </c>
    </row>
    <row r="16" spans="1:6" ht="15.75" x14ac:dyDescent="0.25">
      <c r="A16" s="46" t="s">
        <v>81</v>
      </c>
      <c r="B16" s="45">
        <f>'[1]27% NOV'!B16</f>
        <v>-119027.52</v>
      </c>
      <c r="C16" s="45">
        <f>'[2]SUM NOV 2023'!$B$16</f>
        <v>-9949.0400000000009</v>
      </c>
      <c r="D16" s="45">
        <f>B16+'[1]SUM OCT 2024'!D16</f>
        <v>-1010658.69</v>
      </c>
      <c r="E16" s="45">
        <f>'[2]SUM NOV 2023'!$D$16</f>
        <v>-73105.440000000002</v>
      </c>
    </row>
    <row r="17" spans="1:8" ht="16.5" thickBot="1" x14ac:dyDescent="0.3">
      <c r="A17" s="47" t="s">
        <v>69</v>
      </c>
      <c r="B17" s="48">
        <f>+'[1]9% NOV'!B17+'[1]11% NOV'!B17+'[1]27% NOV'!B17</f>
        <v>-330.06</v>
      </c>
      <c r="C17" s="48">
        <f>'[2]SUM NOV 2023'!$B$17</f>
        <v>-179.02</v>
      </c>
      <c r="D17" s="48">
        <f>B17+'[1]SUM OCT 2024'!D17</f>
        <v>-4864.3200000000006</v>
      </c>
      <c r="E17" s="48">
        <f>'[2]SUM NOV 2023'!$D$17</f>
        <v>-2349.7799999999997</v>
      </c>
    </row>
    <row r="18" spans="1:8" ht="16.5" thickTop="1" x14ac:dyDescent="0.25">
      <c r="A18" s="77"/>
      <c r="B18" s="49"/>
      <c r="C18" s="49"/>
      <c r="D18" s="50"/>
      <c r="E18" s="50"/>
    </row>
    <row r="19" spans="1:8" ht="16.5" thickBot="1" x14ac:dyDescent="0.3">
      <c r="A19" s="47" t="s">
        <v>47</v>
      </c>
      <c r="B19" s="43">
        <f>SUM(B13:B17)</f>
        <v>-1593373.57</v>
      </c>
      <c r="C19" s="43">
        <f>SUM(C13:C17)</f>
        <v>-993396.06</v>
      </c>
      <c r="D19" s="43">
        <f>SUM(D13:D17)</f>
        <v>-13659859.095000001</v>
      </c>
      <c r="E19" s="43">
        <f>SUM(E13:E17)</f>
        <v>-10322435.82</v>
      </c>
    </row>
    <row r="20" spans="1:8" ht="16.5" thickTop="1" x14ac:dyDescent="0.25">
      <c r="A20" s="77"/>
      <c r="B20" s="49"/>
      <c r="C20" s="49"/>
      <c r="D20" s="50"/>
      <c r="E20" s="50"/>
    </row>
    <row r="21" spans="1:8" ht="16.5" thickBot="1" x14ac:dyDescent="0.3">
      <c r="A21" s="47" t="s">
        <v>70</v>
      </c>
      <c r="B21" s="43">
        <f>B11+B19</f>
        <v>100278023.37</v>
      </c>
      <c r="C21" s="43">
        <f>SUM(C11+C19)</f>
        <v>90749397.319999993</v>
      </c>
      <c r="D21" s="43">
        <f>D11+D19</f>
        <v>989396389.30500007</v>
      </c>
      <c r="E21" s="43">
        <f>E11+E19</f>
        <v>897475400.63999999</v>
      </c>
    </row>
    <row r="22" spans="1:8" ht="16.5" thickTop="1" x14ac:dyDescent="0.25">
      <c r="A22" s="77"/>
      <c r="B22" s="49"/>
      <c r="C22" s="49"/>
      <c r="D22" s="50"/>
      <c r="E22" s="50"/>
    </row>
    <row r="23" spans="1:8" ht="15.75" x14ac:dyDescent="0.25">
      <c r="A23" s="37" t="s">
        <v>71</v>
      </c>
      <c r="B23" s="39">
        <f>+'[1]9% NOV'!B23+'[1]11% NOV'!B23+'[1]27% NOV'!B23</f>
        <v>86724.58</v>
      </c>
      <c r="C23" s="39">
        <f>'[2]SUM NOV 2023'!$B$23</f>
        <v>40412.29</v>
      </c>
      <c r="D23" s="39">
        <f>B23+'[1]SUM OCT 2024'!D23</f>
        <v>398092.04000000004</v>
      </c>
      <c r="E23" s="39">
        <f>'[2]SUM NOV 2023'!$D$23</f>
        <v>424111.52</v>
      </c>
    </row>
    <row r="24" spans="1:8" ht="16.5" thickBot="1" x14ac:dyDescent="0.3">
      <c r="A24" s="51" t="s">
        <v>72</v>
      </c>
      <c r="B24" s="52">
        <f>+'[1]9% NOV'!B24+'[1]11% NOV'!B24+'[1]27% NOV'!B24</f>
        <v>-3736352.04</v>
      </c>
      <c r="C24" s="52">
        <f>'[2]SUM NOV 2023'!$B$24</f>
        <v>-6209058.5199999996</v>
      </c>
      <c r="D24" s="78">
        <f>B24+'[1]SUM OCT 2024'!D24</f>
        <v>-21200849.599999998</v>
      </c>
      <c r="E24" s="78">
        <f>'[2]SUM NOV 2023'!$D$24</f>
        <v>-18922810.740000002</v>
      </c>
    </row>
    <row r="25" spans="1:8" ht="16.5" thickTop="1" x14ac:dyDescent="0.25">
      <c r="A25" s="60"/>
      <c r="B25" s="53"/>
      <c r="C25" s="53"/>
      <c r="D25" s="53"/>
      <c r="E25" s="53"/>
    </row>
    <row r="26" spans="1:8" ht="15.75" x14ac:dyDescent="0.25">
      <c r="A26" s="58" t="s">
        <v>67</v>
      </c>
      <c r="B26" s="54">
        <f>B21+B23+B24</f>
        <v>96628395.909999996</v>
      </c>
      <c r="C26" s="54">
        <f>SUM(C21+C23+C24)</f>
        <v>84580751.090000004</v>
      </c>
      <c r="D26" s="55">
        <f>D21+D23+D24</f>
        <v>968593631.745</v>
      </c>
      <c r="E26" s="55">
        <f>E21+E23+E24</f>
        <v>878976701.41999996</v>
      </c>
    </row>
    <row r="27" spans="1:8" ht="16.5" thickBot="1" x14ac:dyDescent="0.3">
      <c r="A27" s="41"/>
      <c r="B27" s="43"/>
      <c r="C27" s="43"/>
      <c r="D27" s="43"/>
      <c r="E27" s="43"/>
      <c r="H27" s="24"/>
    </row>
    <row r="28" spans="1:8" ht="16.5" thickTop="1" x14ac:dyDescent="0.25">
      <c r="A28" s="58"/>
      <c r="B28" s="56"/>
      <c r="C28" s="56"/>
      <c r="D28" s="57"/>
      <c r="E28" s="57"/>
    </row>
    <row r="29" spans="1:8" ht="15.75" x14ac:dyDescent="0.25">
      <c r="A29" s="37" t="s">
        <v>73</v>
      </c>
      <c r="B29" s="39">
        <f>+'[1]9% NOV'!B29+'[1]11% NOV'!B29+'[1]27% NOV'!B29</f>
        <v>23949</v>
      </c>
      <c r="C29" s="39">
        <f>'[2]SUM NOV 2023'!$B$29</f>
        <v>22132</v>
      </c>
      <c r="D29" s="39">
        <f>B29+'[1]SUM OCT 2024'!D29</f>
        <v>215302</v>
      </c>
      <c r="E29" s="39">
        <f>'[2]SUM NOV 2023'!$D$29</f>
        <v>126570.27</v>
      </c>
    </row>
    <row r="30" spans="1:8" ht="15.75" x14ac:dyDescent="0.25">
      <c r="A30" s="58" t="s">
        <v>63</v>
      </c>
      <c r="B30" s="44">
        <f>+'[1]9% NOV'!B30+'[1]11% NOV'!B30+'[1]27% NOV'!B30</f>
        <v>0</v>
      </c>
      <c r="C30" s="44">
        <f>'[2]SUM NOV 2023'!$B$30</f>
        <v>0</v>
      </c>
      <c r="D30" s="57">
        <f>B30+'[1]SUM OCT 2024'!D30</f>
        <v>-3037.6</v>
      </c>
      <c r="E30" s="57">
        <f>'[2]SUM NOV 2023'!$D$30</f>
        <v>-2449.11</v>
      </c>
    </row>
    <row r="31" spans="1:8" ht="15.75" x14ac:dyDescent="0.25">
      <c r="A31" s="59"/>
      <c r="B31" s="60"/>
      <c r="C31" s="60"/>
      <c r="D31" s="60"/>
      <c r="E31" s="60"/>
    </row>
    <row r="32" spans="1:8" ht="15.75" x14ac:dyDescent="0.25">
      <c r="A32" s="58" t="s">
        <v>74</v>
      </c>
      <c r="B32" s="56">
        <f>8040+55654</f>
        <v>63694</v>
      </c>
      <c r="C32" s="56">
        <f>'[2]SUM NOV 2023'!$B$32</f>
        <v>54735.68</v>
      </c>
      <c r="D32" s="57">
        <f>B32+'[1]SUM OCT 2024'!D32</f>
        <v>2641947.44</v>
      </c>
      <c r="E32" s="57">
        <f>'[2]SUM NOV 2023'!$D$32</f>
        <v>2013864.7599999998</v>
      </c>
    </row>
    <row r="33" spans="1:5" ht="16.5" thickBot="1" x14ac:dyDescent="0.3">
      <c r="A33" s="41"/>
      <c r="B33" s="43"/>
      <c r="C33" s="43"/>
      <c r="D33" s="43"/>
      <c r="E33" s="43"/>
    </row>
    <row r="34" spans="1:5" ht="16.5" thickTop="1" x14ac:dyDescent="0.25">
      <c r="A34" s="77"/>
      <c r="B34" s="49"/>
      <c r="C34" s="49"/>
      <c r="D34" s="50"/>
      <c r="E34" s="50"/>
    </row>
    <row r="35" spans="1:5" s="23" customFormat="1" ht="15.75" x14ac:dyDescent="0.25">
      <c r="A35" s="79" t="s">
        <v>75</v>
      </c>
      <c r="B35" s="80">
        <f>B26+B29+B30+B32</f>
        <v>96716038.909999996</v>
      </c>
      <c r="C35" s="80">
        <f>SUM(C26+C29+C30+C32)</f>
        <v>84657618.770000011</v>
      </c>
      <c r="D35" s="80">
        <f>D26+D29+D30+D32</f>
        <v>971447843.58500004</v>
      </c>
      <c r="E35" s="81">
        <f>E26+E29+E30+E32</f>
        <v>881114687.33999991</v>
      </c>
    </row>
    <row r="37" spans="1:5" x14ac:dyDescent="0.25">
      <c r="A37" s="82" t="s">
        <v>86</v>
      </c>
      <c r="B37" s="61"/>
      <c r="C37" s="61"/>
      <c r="D37" s="61"/>
      <c r="E37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60" zoomScaleNormal="85" workbookViewId="0"/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24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62" t="s">
        <v>25</v>
      </c>
      <c r="B2" s="62"/>
      <c r="C2" s="62"/>
      <c r="D2" s="63"/>
      <c r="E2" s="62"/>
      <c r="F2" s="62"/>
      <c r="G2" s="62"/>
      <c r="H2" s="62"/>
      <c r="I2" s="62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</row>
    <row r="4" spans="1:20" ht="15.75" x14ac:dyDescent="0.25">
      <c r="A4" s="64"/>
      <c r="B4" s="64" t="s">
        <v>84</v>
      </c>
      <c r="C4" s="64"/>
      <c r="D4" s="64" t="s">
        <v>85</v>
      </c>
      <c r="E4" s="64"/>
      <c r="F4" s="64" t="s">
        <v>27</v>
      </c>
      <c r="G4" s="64"/>
      <c r="H4" s="64" t="s">
        <v>28</v>
      </c>
      <c r="I4" s="64"/>
      <c r="J4" s="2"/>
      <c r="R4" s="1"/>
      <c r="S4" s="1"/>
      <c r="T4" s="1"/>
    </row>
    <row r="5" spans="1:20" ht="15.75" x14ac:dyDescent="0.25">
      <c r="A5" s="2" t="s">
        <v>29</v>
      </c>
      <c r="B5" s="65"/>
      <c r="C5" s="66">
        <f>'[3]9% NOV'!C5+'[3]11% NOV'!C5+'[3]27% NOV'!C5</f>
        <v>300953138</v>
      </c>
      <c r="D5" s="65"/>
      <c r="E5" s="66">
        <f>'[4]SUM NOV 23'!$C$5</f>
        <v>306156563</v>
      </c>
      <c r="F5" s="65"/>
      <c r="G5" s="66">
        <f>+C5+'[3]SUM OCT 24'!G5</f>
        <v>3140450186.181818</v>
      </c>
      <c r="H5" s="65"/>
      <c r="I5" s="66">
        <f>'[4]SUM NOV 23'!$G$5</f>
        <v>3268492005</v>
      </c>
      <c r="J5" s="2"/>
      <c r="R5" s="1"/>
      <c r="S5" s="1"/>
      <c r="T5" s="1"/>
    </row>
    <row r="6" spans="1:20" ht="15.75" x14ac:dyDescent="0.25">
      <c r="A6" s="2"/>
      <c r="B6" s="65"/>
      <c r="C6" s="66"/>
      <c r="D6" s="65"/>
      <c r="E6" s="66"/>
      <c r="F6" s="65"/>
      <c r="G6" s="66"/>
      <c r="H6" s="65"/>
      <c r="I6" s="66"/>
      <c r="J6" s="2"/>
      <c r="R6" s="1"/>
      <c r="S6" s="1"/>
      <c r="T6" s="1"/>
    </row>
    <row r="7" spans="1:20" ht="15.75" x14ac:dyDescent="0.25">
      <c r="A7" s="2" t="s">
        <v>30</v>
      </c>
      <c r="B7" s="65">
        <f>'[3]27% NOV'!B7</f>
        <v>15221101</v>
      </c>
      <c r="C7" s="66"/>
      <c r="D7" s="65">
        <f>'[4]SUM NOV 23'!$B$7</f>
        <v>15677411</v>
      </c>
      <c r="E7" s="66"/>
      <c r="F7" s="65">
        <f>+B7+'[3]SUM OCT 24'!F7</f>
        <v>171361108</v>
      </c>
      <c r="G7" s="66"/>
      <c r="H7" s="65">
        <f>'[4]SUM NOV 23'!$F$7</f>
        <v>187299693</v>
      </c>
      <c r="I7" s="66"/>
      <c r="J7" s="2"/>
      <c r="R7" s="1"/>
      <c r="S7" s="1"/>
      <c r="T7" s="1"/>
    </row>
    <row r="8" spans="1:20" ht="15.75" x14ac:dyDescent="0.25">
      <c r="A8" s="2" t="s">
        <v>31</v>
      </c>
      <c r="B8" s="65">
        <f>'[3]9% NOV'!B8+'[3]11% NOV'!B8+'[3]27% NOV'!B8</f>
        <v>0</v>
      </c>
      <c r="C8" s="66"/>
      <c r="D8" s="65">
        <f>'[4]SUM NOV 23'!$B$8</f>
        <v>0</v>
      </c>
      <c r="E8" s="66"/>
      <c r="F8" s="65">
        <f>+B8+'[3]SUM OCT 24'!F8</f>
        <v>0</v>
      </c>
      <c r="G8" s="66"/>
      <c r="H8" s="65">
        <f>'[4]SUM NOV 23'!$F$8</f>
        <v>0</v>
      </c>
      <c r="I8" s="66"/>
      <c r="J8" s="2"/>
      <c r="R8" s="1"/>
      <c r="S8" s="1"/>
      <c r="T8" s="1"/>
    </row>
    <row r="9" spans="1:20" ht="15.75" x14ac:dyDescent="0.25">
      <c r="A9" s="2"/>
      <c r="B9" s="65" t="s">
        <v>26</v>
      </c>
      <c r="C9" s="66">
        <f>B7+B8</f>
        <v>15221101</v>
      </c>
      <c r="D9" s="65" t="s">
        <v>26</v>
      </c>
      <c r="E9" s="66">
        <f>D7+D8</f>
        <v>15677411</v>
      </c>
      <c r="F9" s="65" t="s">
        <v>26</v>
      </c>
      <c r="G9" s="66">
        <f>F7+F8</f>
        <v>171361108</v>
      </c>
      <c r="H9" s="65" t="s">
        <v>26</v>
      </c>
      <c r="I9" s="66">
        <f>H7+H8</f>
        <v>187299693</v>
      </c>
      <c r="J9" s="2"/>
      <c r="R9" s="1"/>
      <c r="S9" s="1"/>
      <c r="T9" s="1"/>
    </row>
    <row r="10" spans="1:20" ht="15.75" x14ac:dyDescent="0.25">
      <c r="A10" s="2" t="s">
        <v>32</v>
      </c>
      <c r="B10" s="65"/>
      <c r="C10" s="66" t="s">
        <v>26</v>
      </c>
      <c r="D10" s="65"/>
      <c r="E10" s="66" t="s">
        <v>26</v>
      </c>
      <c r="F10" s="65"/>
      <c r="G10" s="66" t="s">
        <v>26</v>
      </c>
      <c r="H10" s="65"/>
      <c r="I10" s="66" t="s">
        <v>26</v>
      </c>
      <c r="J10" s="2"/>
      <c r="R10" s="1"/>
      <c r="S10" s="1"/>
      <c r="T10" s="1"/>
    </row>
    <row r="11" spans="1:20" ht="15.75" x14ac:dyDescent="0.25">
      <c r="A11" s="64" t="s">
        <v>33</v>
      </c>
      <c r="B11" s="67"/>
      <c r="C11" s="68">
        <f>C5-C9</f>
        <v>285732037</v>
      </c>
      <c r="D11" s="67"/>
      <c r="E11" s="68">
        <f>E5-E9</f>
        <v>290479152</v>
      </c>
      <c r="F11" s="67"/>
      <c r="G11" s="68">
        <f>G5-G9</f>
        <v>2969089078.181818</v>
      </c>
      <c r="H11" s="67" t="s">
        <v>26</v>
      </c>
      <c r="I11" s="68">
        <f>I5-I9</f>
        <v>3081192312</v>
      </c>
      <c r="J11" s="2"/>
      <c r="R11" s="1"/>
      <c r="S11" s="1"/>
      <c r="T11" s="1"/>
    </row>
    <row r="12" spans="1:20" ht="15.75" x14ac:dyDescent="0.25">
      <c r="A12" s="2" t="s">
        <v>34</v>
      </c>
      <c r="B12" s="65"/>
      <c r="C12" s="66"/>
      <c r="D12" s="65"/>
      <c r="E12" s="66"/>
      <c r="F12" s="65"/>
      <c r="G12" s="66"/>
      <c r="H12" s="65"/>
      <c r="I12" s="66"/>
      <c r="J12" s="2"/>
      <c r="R12" s="1"/>
      <c r="S12" s="1"/>
      <c r="T12" s="1"/>
    </row>
    <row r="13" spans="1:20" ht="15.75" x14ac:dyDescent="0.25">
      <c r="A13" s="2" t="s">
        <v>35</v>
      </c>
      <c r="B13" s="65">
        <f>'[3]9% NOV'!B13+'[3]11% NOV'!B13+'[3]27% NOV'!B13</f>
        <v>136860</v>
      </c>
      <c r="C13" s="66"/>
      <c r="D13" s="65">
        <f>'[4]SUM NOV 23'!$B$13</f>
        <v>119321</v>
      </c>
      <c r="E13" s="66"/>
      <c r="F13" s="65">
        <f>+B13+'[3]SUM OCT 24'!F13</f>
        <v>1840446</v>
      </c>
      <c r="G13" s="66"/>
      <c r="H13" s="65">
        <f>'[4]SUM NOV 23'!$F$13</f>
        <v>1880276</v>
      </c>
      <c r="I13" s="66"/>
      <c r="J13" s="2"/>
      <c r="R13" s="1"/>
      <c r="S13" s="1"/>
      <c r="T13" s="1"/>
    </row>
    <row r="14" spans="1:20" ht="15.75" x14ac:dyDescent="0.25">
      <c r="A14" s="2" t="s">
        <v>36</v>
      </c>
      <c r="B14" s="65" t="s">
        <v>26</v>
      </c>
      <c r="C14" s="66">
        <f>B13</f>
        <v>136860</v>
      </c>
      <c r="D14" s="65" t="s">
        <v>26</v>
      </c>
      <c r="E14" s="66">
        <f>D13</f>
        <v>119321</v>
      </c>
      <c r="F14" s="65" t="s">
        <v>26</v>
      </c>
      <c r="G14" s="66">
        <f>F13</f>
        <v>1840446</v>
      </c>
      <c r="H14" s="65" t="s">
        <v>26</v>
      </c>
      <c r="I14" s="66">
        <f>H13</f>
        <v>1880276</v>
      </c>
      <c r="J14" s="2"/>
      <c r="R14" s="1"/>
      <c r="S14" s="1"/>
      <c r="T14" s="1"/>
    </row>
    <row r="15" spans="1:20" ht="15.75" x14ac:dyDescent="0.25">
      <c r="A15" s="2" t="s">
        <v>37</v>
      </c>
      <c r="B15" s="65">
        <f>'[3]9% NOV'!B15+'[3]11% NOV'!B15+'[3]27% NOV'!B15</f>
        <v>8448778</v>
      </c>
      <c r="C15" s="66"/>
      <c r="D15" s="65">
        <f>'[4]SUM NOV 23'!$B$15</f>
        <v>8627262</v>
      </c>
      <c r="E15" s="66"/>
      <c r="F15" s="65">
        <f>+B15+'[3]SUM OCT 24'!F15</f>
        <v>86875998.497811139</v>
      </c>
      <c r="G15" s="66"/>
      <c r="H15" s="65">
        <f>'[4]SUM NOV 23'!$F$15</f>
        <v>91024378</v>
      </c>
      <c r="I15" s="66"/>
      <c r="J15" s="2"/>
      <c r="R15" s="1"/>
      <c r="S15" s="1"/>
      <c r="T15" s="1"/>
    </row>
    <row r="16" spans="1:20" ht="15.75" x14ac:dyDescent="0.25">
      <c r="A16" s="2"/>
      <c r="B16" s="65"/>
      <c r="C16" s="66">
        <f>C14+B15</f>
        <v>8585638</v>
      </c>
      <c r="D16" s="65"/>
      <c r="E16" s="66">
        <f>E14+D15</f>
        <v>8746583</v>
      </c>
      <c r="F16" s="65"/>
      <c r="G16" s="66">
        <f>G14+F15</f>
        <v>88716444.497811139</v>
      </c>
      <c r="H16" s="65"/>
      <c r="I16" s="66">
        <f>I14+H15</f>
        <v>92904654</v>
      </c>
      <c r="J16" s="2"/>
      <c r="R16" s="1"/>
      <c r="S16" s="1"/>
      <c r="T16" s="1"/>
    </row>
    <row r="17" spans="1:20" ht="15.75" x14ac:dyDescent="0.25">
      <c r="A17" s="64" t="s">
        <v>38</v>
      </c>
      <c r="B17" s="67"/>
      <c r="C17" s="68">
        <f>C11-C16</f>
        <v>277146399</v>
      </c>
      <c r="D17" s="67"/>
      <c r="E17" s="68">
        <f>E11-E16</f>
        <v>281732569</v>
      </c>
      <c r="F17" s="67"/>
      <c r="G17" s="68">
        <f>G11-G16</f>
        <v>2880372633.6840067</v>
      </c>
      <c r="H17" s="67"/>
      <c r="I17" s="68">
        <f>I11-I16</f>
        <v>2988287658</v>
      </c>
      <c r="J17" s="2"/>
      <c r="R17" s="1"/>
      <c r="S17" s="1"/>
      <c r="T17" s="1"/>
    </row>
    <row r="18" spans="1:20" ht="15.75" x14ac:dyDescent="0.25">
      <c r="A18" s="2" t="s">
        <v>39</v>
      </c>
      <c r="B18" s="65"/>
      <c r="C18" s="66"/>
      <c r="D18" s="65"/>
      <c r="E18" s="66"/>
      <c r="F18" s="65"/>
      <c r="G18" s="66"/>
      <c r="H18" s="65"/>
      <c r="I18" s="66"/>
      <c r="J18" s="2"/>
      <c r="R18" s="1"/>
      <c r="S18" s="1"/>
      <c r="T18" s="1"/>
    </row>
    <row r="19" spans="1:20" ht="15.75" x14ac:dyDescent="0.25">
      <c r="A19" s="2" t="s">
        <v>40</v>
      </c>
      <c r="B19" s="65">
        <f>'[3]9% NOV'!B19+'[3]11% NOV'!B19+'[3]27% NOV'!B19</f>
        <v>228049</v>
      </c>
      <c r="C19" s="66"/>
      <c r="D19" s="65">
        <f>'[4]SUM NOV 23'!$B$19</f>
        <v>437175</v>
      </c>
      <c r="E19" s="66"/>
      <c r="F19" s="65">
        <f>+B19+'[3]SUM OCT 24'!F19</f>
        <v>3236759.2653061226</v>
      </c>
      <c r="G19" s="66"/>
      <c r="H19" s="65">
        <f>'[4]SUM NOV 23'!$F$19</f>
        <v>3821767</v>
      </c>
      <c r="I19" s="66"/>
      <c r="J19" s="2"/>
      <c r="R19" s="1"/>
      <c r="S19" s="1"/>
      <c r="T19" s="1"/>
    </row>
    <row r="20" spans="1:20" ht="15.75" x14ac:dyDescent="0.25">
      <c r="A20" s="2" t="s">
        <v>76</v>
      </c>
      <c r="B20" s="65">
        <f>'[3]9% NOV'!B20+'[3]11% NOV'!B20+'[3]27% NOV'!B20</f>
        <v>0</v>
      </c>
      <c r="C20" s="66"/>
      <c r="D20" s="65">
        <f>'[4]SUM NOV 23'!$B$20</f>
        <v>0</v>
      </c>
      <c r="E20" s="66"/>
      <c r="F20" s="65">
        <f>+B20+'[3]SUM OCT 24'!F20</f>
        <v>0</v>
      </c>
      <c r="G20" s="66"/>
      <c r="H20" s="65">
        <f>'[4]SUM NOV 23'!$F$20</f>
        <v>0</v>
      </c>
      <c r="I20" s="66"/>
      <c r="J20" s="2"/>
      <c r="R20" s="1"/>
      <c r="S20" s="1"/>
      <c r="T20" s="1"/>
    </row>
    <row r="21" spans="1:20" ht="15.75" x14ac:dyDescent="0.25">
      <c r="A21" s="2" t="s">
        <v>41</v>
      </c>
      <c r="B21" s="65">
        <f>'[3]9% NOV'!B21+'[3]11% NOV'!B21+'[3]27% NOV'!B21</f>
        <v>0</v>
      </c>
      <c r="C21" s="66"/>
      <c r="D21" s="65">
        <f>'[4]SUM NOV 23'!$B$21</f>
        <v>0</v>
      </c>
      <c r="E21" s="66"/>
      <c r="F21" s="65">
        <f>+B21+'[3]SUM OCT 24'!F21</f>
        <v>2437.5714285714284</v>
      </c>
      <c r="G21" s="66"/>
      <c r="H21" s="65">
        <f>'[4]SUM NOV 23'!$F$21</f>
        <v>6599</v>
      </c>
      <c r="I21" s="66"/>
      <c r="J21" s="2"/>
      <c r="R21" s="1"/>
      <c r="S21" s="1"/>
      <c r="T21" s="1"/>
    </row>
    <row r="22" spans="1:20" ht="15.75" x14ac:dyDescent="0.25">
      <c r="A22" s="2" t="s">
        <v>42</v>
      </c>
      <c r="B22" s="65">
        <f>'[3]9% NOV'!B22+'[3]11% NOV'!B22+'[3]27% NOV'!B22</f>
        <v>305702</v>
      </c>
      <c r="C22" s="66"/>
      <c r="D22" s="65">
        <f>'[4]SUM NOV 23'!$B$22</f>
        <v>160055</v>
      </c>
      <c r="E22" s="66"/>
      <c r="F22" s="65">
        <f>+B22+'[3]SUM OCT 24'!F22</f>
        <v>1952873.530612245</v>
      </c>
      <c r="G22" s="66"/>
      <c r="H22" s="65">
        <f>'[4]SUM NOV 23'!$F$22</f>
        <v>1903098</v>
      </c>
      <c r="I22" s="66"/>
      <c r="J22" s="2"/>
      <c r="R22" s="1"/>
      <c r="S22" s="1"/>
      <c r="T22" s="1"/>
    </row>
    <row r="23" spans="1:20" ht="15.75" x14ac:dyDescent="0.25">
      <c r="A23" s="2" t="s">
        <v>43</v>
      </c>
      <c r="B23" s="65">
        <f>'[3]9% NOV'!B23+'[3]11% NOV'!B23+'[3]27% NOV'!B23</f>
        <v>1586225</v>
      </c>
      <c r="C23" s="66"/>
      <c r="D23" s="65">
        <f>'[4]SUM NOV 23'!$B$23</f>
        <v>1363570</v>
      </c>
      <c r="E23" s="66"/>
      <c r="F23" s="65">
        <f>+B23+'[3]SUM OCT 24'!F23</f>
        <v>5594727.3877551015</v>
      </c>
      <c r="G23" s="66"/>
      <c r="H23" s="65">
        <f>'[4]SUM NOV 23'!$F$23</f>
        <v>7714702</v>
      </c>
      <c r="I23" s="66"/>
      <c r="R23" s="17"/>
      <c r="S23" s="17"/>
      <c r="T23" s="1"/>
    </row>
    <row r="24" spans="1:20" ht="15.75" x14ac:dyDescent="0.25">
      <c r="A24" s="2" t="s">
        <v>44</v>
      </c>
      <c r="B24" s="65">
        <f>'[3]9% NOV'!B24+'[3]11% NOV'!B24+'[3]27% NOV'!B24</f>
        <v>0</v>
      </c>
      <c r="C24" s="66"/>
      <c r="D24" s="65">
        <f>'[4]SUM NOV 23'!$B$24</f>
        <v>0</v>
      </c>
      <c r="E24" s="66"/>
      <c r="F24" s="65">
        <f>+B24+'[3]SUM OCT 24'!F24</f>
        <v>5875188.2448979598</v>
      </c>
      <c r="G24" s="66"/>
      <c r="H24" s="65">
        <f>'[4]SUM NOV 23'!$F$24</f>
        <v>4830991</v>
      </c>
      <c r="I24" s="66"/>
      <c r="J24" s="2"/>
      <c r="R24" s="1"/>
      <c r="S24" s="1"/>
      <c r="T24" s="1"/>
    </row>
    <row r="25" spans="1:20" x14ac:dyDescent="0.25">
      <c r="A25" s="2" t="s">
        <v>45</v>
      </c>
      <c r="B25" s="65">
        <f>'[3]9% NOV'!B25+'[3]11% NOV'!B25+'[3]27% NOV'!B25</f>
        <v>277450</v>
      </c>
      <c r="C25" s="66"/>
      <c r="D25" s="65">
        <f>'[4]SUM NOV 23'!$B$25</f>
        <v>148349</v>
      </c>
      <c r="E25" s="66"/>
      <c r="F25" s="65">
        <f>+B25+'[3]SUM OCT 24'!F25</f>
        <v>1693494.1224489796</v>
      </c>
      <c r="G25" s="66"/>
      <c r="H25" s="65">
        <f>'[4]SUM NOV 23'!$F$25</f>
        <v>2575998</v>
      </c>
      <c r="I25" s="66"/>
      <c r="J25" s="2"/>
    </row>
    <row r="26" spans="1:20" x14ac:dyDescent="0.25">
      <c r="A26" s="2" t="s">
        <v>46</v>
      </c>
      <c r="B26" s="65">
        <f>'[3]27% NOV'!B26</f>
        <v>1958629</v>
      </c>
      <c r="C26" s="66"/>
      <c r="D26" s="65">
        <f>'[4]SUM NOV 23'!$B$26</f>
        <v>2126984</v>
      </c>
      <c r="E26" s="66"/>
      <c r="F26" s="65">
        <f>B26+'[3]SUM OCT 24'!F26</f>
        <v>21629002.199999999</v>
      </c>
      <c r="G26" s="66"/>
      <c r="H26" s="65">
        <f>'[4]SUM NOV 23'!$F$26</f>
        <v>14429810</v>
      </c>
      <c r="I26" s="66"/>
      <c r="J26" s="2"/>
    </row>
    <row r="27" spans="1:20" x14ac:dyDescent="0.25">
      <c r="A27" s="2"/>
      <c r="B27" s="65"/>
      <c r="C27" s="66"/>
      <c r="D27" s="65"/>
      <c r="E27" s="66"/>
      <c r="F27" s="65"/>
      <c r="G27" s="66"/>
      <c r="H27" s="65"/>
      <c r="I27" s="66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47</v>
      </c>
      <c r="B28" s="65"/>
      <c r="C28" s="66">
        <f>B19+B20+B21+B22+B23+B24+B25+B26</f>
        <v>4356055</v>
      </c>
      <c r="D28" s="65"/>
      <c r="E28" s="66">
        <f>D19+D20+D21+D22+D23+D24+D25+D26</f>
        <v>4236133</v>
      </c>
      <c r="F28" s="65"/>
      <c r="G28" s="66">
        <f>F19+F20+F21+F22+F23+F24+F25+F26</f>
        <v>39984482.322448984</v>
      </c>
      <c r="H28" s="65"/>
      <c r="I28" s="66">
        <f>H19+H20+H21+H22+H23+H24+H25+H26</f>
        <v>35282965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65"/>
      <c r="C29" s="66" t="s">
        <v>26</v>
      </c>
      <c r="D29" s="65"/>
      <c r="E29" s="66" t="s">
        <v>26</v>
      </c>
      <c r="F29" s="65"/>
      <c r="G29" s="66" t="s">
        <v>26</v>
      </c>
      <c r="H29" s="65"/>
      <c r="I29" s="66" t="s">
        <v>26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64" t="s">
        <v>48</v>
      </c>
      <c r="B30" s="67"/>
      <c r="C30" s="68">
        <f>C17-C28</f>
        <v>272790344</v>
      </c>
      <c r="D30" s="67"/>
      <c r="E30" s="68">
        <f>E17-E28</f>
        <v>277496436</v>
      </c>
      <c r="F30" s="67"/>
      <c r="G30" s="68">
        <f>G17-G28</f>
        <v>2840388151.3615575</v>
      </c>
      <c r="H30" s="67"/>
      <c r="I30" s="68">
        <f>I17-I28</f>
        <v>2953004693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69" t="s">
        <v>26</v>
      </c>
      <c r="B31" s="70" t="s">
        <v>26</v>
      </c>
      <c r="C31" s="71"/>
      <c r="D31" s="70" t="s">
        <v>26</v>
      </c>
      <c r="E31" s="71"/>
      <c r="F31" s="70" t="s">
        <v>26</v>
      </c>
      <c r="G31" s="71"/>
      <c r="H31" s="70"/>
      <c r="I31" s="71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77</v>
      </c>
      <c r="B32" s="65"/>
      <c r="C32" s="66">
        <f>'[3]9% NOV'!C32+'[3]11% NOV'!C32+'[3]27% NOV'!C32</f>
        <v>147440273</v>
      </c>
      <c r="D32" s="65"/>
      <c r="E32" s="66">
        <f>'[4]SUM NOV 23'!$C$32</f>
        <v>125352564</v>
      </c>
      <c r="F32" s="65"/>
      <c r="G32" s="66">
        <f>+C32+'[3]SUM OCT 24'!G32</f>
        <v>1410478589.823992</v>
      </c>
      <c r="H32" s="65"/>
      <c r="I32" s="66">
        <f>'[4]SUM NOV 23'!$G$32</f>
        <v>1319559431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49</v>
      </c>
      <c r="B33" s="65">
        <f>'[3]9% NOV'!B33+'[3]11% NOV'!B33+'[3]27% NOV'!B33</f>
        <v>7015401</v>
      </c>
      <c r="C33" s="66"/>
      <c r="D33" s="65">
        <f>'[4]SUM NOV 23'!$B$33</f>
        <v>6441483</v>
      </c>
      <c r="E33" s="66"/>
      <c r="F33" s="65">
        <f>+B33+'[3]SUM OCT 24'!F33</f>
        <v>66855274</v>
      </c>
      <c r="G33" s="66"/>
      <c r="H33" s="65">
        <f>'[4]SUM NOV 23'!$F$33</f>
        <v>76096339</v>
      </c>
      <c r="I33" s="66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50</v>
      </c>
      <c r="B34" s="65">
        <f>'[3]9% NOV'!B34+'[3]11% NOV'!B34+'[3]27% NOV'!B34</f>
        <v>25890</v>
      </c>
      <c r="C34" s="66"/>
      <c r="D34" s="65">
        <f>'[4]SUM NOV 23'!$B$34</f>
        <v>28969</v>
      </c>
      <c r="E34" s="66"/>
      <c r="F34" s="65">
        <f>+B34+'[3]SUM OCT 24'!F34</f>
        <v>415419</v>
      </c>
      <c r="G34" s="66"/>
      <c r="H34" s="65">
        <f>'[4]SUM NOV 23'!$F$34</f>
        <v>482750</v>
      </c>
      <c r="I34" s="66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51</v>
      </c>
      <c r="B35" s="65">
        <f>'[3]9% NOV'!B35+'[3]11% NOV'!B35+'[3]27% NOV'!B35</f>
        <v>0</v>
      </c>
      <c r="C35" s="66"/>
      <c r="D35" s="65">
        <f>'[4]SUM NOV 23'!$B$35</f>
        <v>0</v>
      </c>
      <c r="E35" s="66"/>
      <c r="F35" s="65">
        <f>+B35+'[3]SUM OCT 24'!F35</f>
        <v>0</v>
      </c>
      <c r="G35" s="66"/>
      <c r="H35" s="65">
        <f>'[4]SUM NOV 23'!$F$35</f>
        <v>0</v>
      </c>
      <c r="I35" s="66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52</v>
      </c>
      <c r="B36" s="65">
        <f>'[3]9% NOV'!B36+'[3]11% NOV'!B36+'[3]27% NOV'!B36</f>
        <v>37891100</v>
      </c>
      <c r="C36" s="66"/>
      <c r="D36" s="65">
        <f>'[4]SUM NOV 23'!$B$36</f>
        <v>23918684</v>
      </c>
      <c r="E36" s="66"/>
      <c r="F36" s="65">
        <f>+B36+'[3]SUM OCT 24'!F36</f>
        <v>254439142</v>
      </c>
      <c r="G36" s="66"/>
      <c r="H36" s="65">
        <f>'[4]SUM NOV 23'!$F$36</f>
        <v>248250489</v>
      </c>
      <c r="I36" s="66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36</v>
      </c>
      <c r="B37" s="65"/>
      <c r="C37" s="66">
        <f>B33+B34+B35+B36</f>
        <v>44932391</v>
      </c>
      <c r="D37" s="65"/>
      <c r="E37" s="66">
        <f>D33+D34+D35+D36</f>
        <v>30389136</v>
      </c>
      <c r="F37" s="65"/>
      <c r="G37" s="66">
        <f>F33+F34+F35+F36</f>
        <v>321709835</v>
      </c>
      <c r="H37" s="65"/>
      <c r="I37" s="66">
        <f>H33+H34+H35+H36</f>
        <v>324829578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78</v>
      </c>
      <c r="B38" s="65">
        <f>'[3]9% NOV'!B38+'[3]11% NOV'!B38+'[3]27% NOV'!B38</f>
        <v>1838426</v>
      </c>
      <c r="C38" s="66"/>
      <c r="D38" s="65">
        <f>'[4]SUM NOV 23'!$B$38</f>
        <v>1719036</v>
      </c>
      <c r="E38" s="66"/>
      <c r="F38" s="65">
        <f>+B38+'[3]SUM OCT 24'!F38</f>
        <v>19812291.412118152</v>
      </c>
      <c r="G38" s="66"/>
      <c r="H38" s="65">
        <f>'[4]SUM NOV 23'!$F$38</f>
        <v>18232500</v>
      </c>
      <c r="I38" s="66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65" t="s">
        <v>26</v>
      </c>
      <c r="C39" s="66"/>
      <c r="D39" s="65" t="s">
        <v>26</v>
      </c>
      <c r="E39" s="66"/>
      <c r="F39" s="65" t="s">
        <v>26</v>
      </c>
      <c r="G39" s="66"/>
      <c r="H39" s="65" t="s">
        <v>26</v>
      </c>
      <c r="I39" s="66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64" t="s">
        <v>53</v>
      </c>
      <c r="B40" s="67"/>
      <c r="C40" s="68">
        <f>SUM((C32)-(C37+B38))</f>
        <v>100669456</v>
      </c>
      <c r="D40" s="67"/>
      <c r="E40" s="68">
        <f>SUM((E32)-(E37+D38))</f>
        <v>93244392</v>
      </c>
      <c r="F40" s="67"/>
      <c r="G40" s="68">
        <f>SUM((G32)-(G37+F38))</f>
        <v>1068956463.4118738</v>
      </c>
      <c r="H40" s="67"/>
      <c r="I40" s="68">
        <f>SUM((I32)-(I37+H38))</f>
        <v>976497353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54</v>
      </c>
      <c r="B41" s="65">
        <f>'[3]9% NOV'!B41+'[3]11% NOV'!B41+'[3]27% NOV'!B41</f>
        <v>2517829</v>
      </c>
      <c r="C41" s="66"/>
      <c r="D41" s="65">
        <f>'[4]SUM NOV 23'!$B$41</f>
        <v>1470112</v>
      </c>
      <c r="E41" s="66"/>
      <c r="F41" s="65">
        <f>+B41+'[3]SUM OCT 24'!F41</f>
        <v>28244680.06122449</v>
      </c>
      <c r="G41" s="66"/>
      <c r="H41" s="65">
        <f>'[4]SUM NOV 23'!$F$41</f>
        <v>20884027</v>
      </c>
      <c r="I41" s="66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82</v>
      </c>
      <c r="B42" s="65">
        <f>'[3]27% NOV'!B42</f>
        <v>1587034</v>
      </c>
      <c r="C42" s="66"/>
      <c r="D42" s="65">
        <f>'[4]SUM NOV 23'!$B$42</f>
        <v>198981</v>
      </c>
      <c r="E42" s="66"/>
      <c r="F42" s="65">
        <f>B42+'[3]SUM OCT 24'!F42</f>
        <v>3274468</v>
      </c>
      <c r="G42" s="66"/>
      <c r="H42" s="65">
        <f>'[4]SUM NOV 23'!$F$42</f>
        <v>1465933</v>
      </c>
      <c r="I42" s="66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55</v>
      </c>
      <c r="B43" s="65">
        <f>'[3]9% NOV'!B43+'[3]11% NOV'!B43+'[3]27% NOV'!B43</f>
        <v>1222</v>
      </c>
      <c r="C43" s="66"/>
      <c r="D43" s="65">
        <f>'[4]SUM NOV 23'!$B$43</f>
        <v>731</v>
      </c>
      <c r="E43" s="66"/>
      <c r="F43" s="65">
        <f>+B43+'[3]SUM OCT 24'!F43</f>
        <v>19303.265306122448</v>
      </c>
      <c r="G43" s="66"/>
      <c r="H43" s="65">
        <f>'[4]SUM NOV 23'!$F$43</f>
        <v>10250</v>
      </c>
      <c r="I43" s="66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65" t="s">
        <v>26</v>
      </c>
      <c r="C44" s="66"/>
      <c r="D44" s="65" t="s">
        <v>26</v>
      </c>
      <c r="E44" s="66"/>
      <c r="F44" s="65" t="s">
        <v>26</v>
      </c>
      <c r="G44" s="66"/>
      <c r="H44" s="65" t="s">
        <v>26</v>
      </c>
      <c r="I44" s="66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47</v>
      </c>
      <c r="B45" s="65">
        <f>B41+B42+B43</f>
        <v>4106085</v>
      </c>
      <c r="C45" s="66"/>
      <c r="D45" s="65">
        <f>D41+D42+D43</f>
        <v>1669824</v>
      </c>
      <c r="E45" s="66"/>
      <c r="F45" s="65">
        <f>F41+F42+F43</f>
        <v>31538451.326530613</v>
      </c>
      <c r="G45" s="66"/>
      <c r="H45" s="65">
        <f>H41+H42+H43</f>
        <v>22360210</v>
      </c>
      <c r="I45" s="66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64" t="s">
        <v>56</v>
      </c>
      <c r="B46" s="67"/>
      <c r="C46" s="68">
        <f>C40-B45</f>
        <v>96563371</v>
      </c>
      <c r="D46" s="67"/>
      <c r="E46" s="68">
        <f>E40-D45</f>
        <v>91574568</v>
      </c>
      <c r="F46" s="67"/>
      <c r="G46" s="68">
        <f>G40-F45</f>
        <v>1037418012.0853432</v>
      </c>
      <c r="H46" s="67"/>
      <c r="I46" s="68">
        <f>I40-H45</f>
        <v>954137143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72"/>
      <c r="B47" s="70"/>
      <c r="C47" s="71"/>
      <c r="D47" s="70"/>
      <c r="E47" s="71"/>
      <c r="F47" s="70"/>
      <c r="G47" s="71"/>
      <c r="H47" s="70"/>
      <c r="I47" s="71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64" t="s">
        <v>57</v>
      </c>
      <c r="B48" s="67"/>
      <c r="C48" s="68">
        <f>C30+C46</f>
        <v>369353715</v>
      </c>
      <c r="D48" s="67"/>
      <c r="E48" s="68">
        <f>E30+E46</f>
        <v>369071004</v>
      </c>
      <c r="F48" s="67"/>
      <c r="G48" s="68">
        <f>G30+G46</f>
        <v>3877806163.4469008</v>
      </c>
      <c r="H48" s="67"/>
      <c r="I48" s="68">
        <f>I30+I46</f>
        <v>3907141836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72"/>
      <c r="B49" s="70"/>
      <c r="C49" s="71"/>
      <c r="D49" s="70"/>
      <c r="E49" s="71"/>
      <c r="F49" s="70"/>
      <c r="G49" s="71"/>
      <c r="H49" s="70"/>
      <c r="I49" s="71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58</v>
      </c>
      <c r="B50" s="83"/>
      <c r="C50" s="66">
        <f>'[3]9% NOV'!C50+'[3]11% NOV'!C50+'[3]27% NOV'!C50</f>
        <v>321202</v>
      </c>
      <c r="D50" s="65"/>
      <c r="E50" s="66">
        <f>'[4]SUM NOV 23'!$C$50</f>
        <v>164948</v>
      </c>
      <c r="F50" s="65"/>
      <c r="G50" s="66">
        <f>+C50+'[3]SUM OCT 24'!G50</f>
        <v>1556657.693877551</v>
      </c>
      <c r="H50" s="65"/>
      <c r="I50" s="66">
        <f>'[4]SUM NOV 23'!$G$50</f>
        <v>1857335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59</v>
      </c>
      <c r="B51" s="65"/>
      <c r="C51" s="66">
        <f>'[3]9% NOV'!C51+'[3]11% NOV'!C51+'[3]27% NOV'!C51</f>
        <v>-13838341</v>
      </c>
      <c r="D51" s="65"/>
      <c r="E51" s="66">
        <f>'[4]SUM NOV 23'!$C$51</f>
        <v>-25343096</v>
      </c>
      <c r="F51" s="65"/>
      <c r="G51" s="66">
        <f>+C51+'[3]SUM OCT 24'!G51</f>
        <v>-82966214.387755096</v>
      </c>
      <c r="H51" s="65"/>
      <c r="I51" s="66">
        <f>'[4]SUM NOV 23'!$G$51</f>
        <v>-80560233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14" t="s">
        <v>60</v>
      </c>
      <c r="B52" s="67"/>
      <c r="C52" s="68">
        <f>C50+C51</f>
        <v>-13517139</v>
      </c>
      <c r="D52" s="67"/>
      <c r="E52" s="68">
        <f>E50+E51</f>
        <v>-25178148</v>
      </c>
      <c r="F52" s="67"/>
      <c r="G52" s="68">
        <f>G50+G51</f>
        <v>-81409556.693877548</v>
      </c>
      <c r="H52" s="67"/>
      <c r="I52" s="68">
        <f>I50+I51</f>
        <v>-78702898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72"/>
      <c r="B53" s="70"/>
      <c r="C53" s="71"/>
      <c r="D53" s="70"/>
      <c r="E53" s="71"/>
      <c r="F53" s="70"/>
      <c r="G53" s="71"/>
      <c r="H53" s="70"/>
      <c r="I53" s="71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64" t="s">
        <v>61</v>
      </c>
      <c r="B54" s="67"/>
      <c r="C54" s="68">
        <f>C48+C52</f>
        <v>355836576</v>
      </c>
      <c r="D54" s="67"/>
      <c r="E54" s="68">
        <f>E48+E52</f>
        <v>343892856</v>
      </c>
      <c r="F54" s="67"/>
      <c r="G54" s="68">
        <f>G48+G52</f>
        <v>3796396606.7530231</v>
      </c>
      <c r="H54" s="67"/>
      <c r="I54" s="68">
        <f>I48+I52</f>
        <v>3828438938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72"/>
      <c r="B55" s="70"/>
      <c r="C55" s="71"/>
      <c r="D55" s="70"/>
      <c r="E55" s="71"/>
      <c r="F55" s="70"/>
      <c r="G55" s="71"/>
      <c r="H55" s="70"/>
      <c r="I55" s="71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62</v>
      </c>
      <c r="B56" s="65"/>
      <c r="C56" s="66">
        <f>'[3]9% NOV'!C56+'[3]11% NOV'!C56+'[3]27% NOV'!C56</f>
        <v>266367</v>
      </c>
      <c r="D56" s="65"/>
      <c r="E56" s="66">
        <f>'[4]SUM NOV 23'!$C$56</f>
        <v>246155</v>
      </c>
      <c r="F56" s="65"/>
      <c r="G56" s="66">
        <f>+C56+'[3]SUM OCT 24'!G56</f>
        <v>2394591</v>
      </c>
      <c r="H56" s="65"/>
      <c r="I56" s="66">
        <f>'[4]SUM NOV 23'!$G$56</f>
        <v>1408570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63</v>
      </c>
      <c r="B57" s="65"/>
      <c r="C57" s="66">
        <f>'[3]9% NOV'!C57+'[3]11% NOV'!C57+'[3]27% NOV'!C57</f>
        <v>0</v>
      </c>
      <c r="D57" s="65"/>
      <c r="E57" s="66">
        <f>'[4]SUM NOV 23'!$C$57</f>
        <v>0</v>
      </c>
      <c r="F57" s="65"/>
      <c r="G57" s="66">
        <f>+C57+'[3]SUM OCT 24'!G57</f>
        <v>-33751</v>
      </c>
      <c r="H57" s="65"/>
      <c r="I57" s="66">
        <f>'[4]SUM NOV 23'!$G$57</f>
        <v>-27212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73" t="s">
        <v>83</v>
      </c>
      <c r="B58" s="74"/>
      <c r="C58" s="75">
        <f>C56+C57</f>
        <v>266367</v>
      </c>
      <c r="D58" s="74"/>
      <c r="E58" s="75">
        <f>E56+E57</f>
        <v>246155</v>
      </c>
      <c r="F58" s="74"/>
      <c r="G58" s="75">
        <f>G56+G57</f>
        <v>2360840</v>
      </c>
      <c r="H58" s="74"/>
      <c r="I58" s="75">
        <f>I56+I57</f>
        <v>1381358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1"/>
      <c r="B59" s="84"/>
      <c r="C59" s="84"/>
      <c r="D59" s="84"/>
      <c r="E59" s="84"/>
      <c r="F59" s="84"/>
      <c r="G59" s="84"/>
      <c r="H59" s="84"/>
      <c r="I59" s="84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85" t="s">
        <v>87</v>
      </c>
      <c r="B60" s="86"/>
      <c r="C60" s="86"/>
      <c r="D60" s="86"/>
      <c r="E60" s="86"/>
      <c r="F60" s="86"/>
      <c r="G60" s="86"/>
      <c r="H60" s="87"/>
      <c r="I60" s="87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zoomScaleNormal="100" workbookViewId="0"/>
  </sheetViews>
  <sheetFormatPr defaultRowHeight="15" x14ac:dyDescent="0.25"/>
  <cols>
    <col min="2" max="8" width="18.7109375" customWidth="1"/>
  </cols>
  <sheetData>
    <row r="1" spans="1:8" x14ac:dyDescent="0.25">
      <c r="C1" s="25"/>
      <c r="E1" s="25" t="s">
        <v>0</v>
      </c>
      <c r="F1" s="25"/>
      <c r="G1" s="25"/>
      <c r="H1" s="25"/>
    </row>
    <row r="2" spans="1:8" x14ac:dyDescent="0.25">
      <c r="C2" s="26"/>
      <c r="E2" s="25" t="s">
        <v>1</v>
      </c>
      <c r="F2" s="25"/>
      <c r="G2" s="25"/>
      <c r="H2" s="25"/>
    </row>
    <row r="3" spans="1:8" x14ac:dyDescent="0.25">
      <c r="B3" s="3"/>
      <c r="C3" s="3"/>
      <c r="D3" s="3"/>
      <c r="E3" s="3"/>
      <c r="F3" s="3"/>
      <c r="G3" s="3"/>
      <c r="H3" s="3"/>
    </row>
    <row r="4" spans="1:8" x14ac:dyDescent="0.25">
      <c r="A4" s="2"/>
      <c r="B4" s="2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x14ac:dyDescent="0.25">
      <c r="A5" s="2"/>
      <c r="B5" s="2"/>
      <c r="C5" s="5"/>
      <c r="D5" s="5"/>
      <c r="E5" s="5"/>
      <c r="F5" s="5"/>
      <c r="G5" s="4" t="s">
        <v>8</v>
      </c>
      <c r="H5" s="4" t="s">
        <v>9</v>
      </c>
    </row>
    <row r="6" spans="1:8" x14ac:dyDescent="0.25">
      <c r="A6" s="2"/>
      <c r="B6" s="2"/>
      <c r="C6" s="5"/>
      <c r="D6" s="5"/>
      <c r="E6" s="5"/>
      <c r="F6" s="5"/>
      <c r="G6" s="4"/>
      <c r="H6" s="4" t="s">
        <v>10</v>
      </c>
    </row>
    <row r="7" spans="1:8" x14ac:dyDescent="0.25">
      <c r="A7" s="2"/>
      <c r="B7" s="6" t="s">
        <v>11</v>
      </c>
      <c r="C7" s="14">
        <v>344773630</v>
      </c>
      <c r="D7" s="14">
        <v>379259129</v>
      </c>
      <c r="E7" s="7">
        <v>349943475</v>
      </c>
      <c r="F7" s="14">
        <v>342852833.05914617</v>
      </c>
      <c r="G7" s="8">
        <v>-2.026224932713443E-2</v>
      </c>
      <c r="H7" s="8">
        <v>-2.026224932713443E-2</v>
      </c>
    </row>
    <row r="8" spans="1:8" x14ac:dyDescent="0.25">
      <c r="A8" s="2"/>
      <c r="B8" s="2" t="s">
        <v>12</v>
      </c>
      <c r="C8" s="18">
        <v>300865282</v>
      </c>
      <c r="D8" s="18">
        <v>309564323</v>
      </c>
      <c r="E8" s="9">
        <v>346050832</v>
      </c>
      <c r="F8" s="15">
        <v>303750638</v>
      </c>
      <c r="G8" s="10">
        <v>-0.12223693772249043</v>
      </c>
      <c r="H8" s="10">
        <v>-7.0964425203055334E-2</v>
      </c>
    </row>
    <row r="9" spans="1:8" x14ac:dyDescent="0.25">
      <c r="A9" s="2"/>
      <c r="B9" s="6" t="s">
        <v>13</v>
      </c>
      <c r="C9" s="14">
        <v>286592359</v>
      </c>
      <c r="D9" s="14">
        <v>283563536</v>
      </c>
      <c r="E9" s="7">
        <v>326378222</v>
      </c>
      <c r="F9" s="13">
        <v>321549301</v>
      </c>
      <c r="G9" s="8">
        <v>-1.4795475538806018E-2</v>
      </c>
      <c r="H9" s="8">
        <v>-5.3033268601110697E-2</v>
      </c>
    </row>
    <row r="10" spans="1:8" ht="15.75" x14ac:dyDescent="0.25">
      <c r="A10" s="2"/>
      <c r="B10" s="2" t="s">
        <v>14</v>
      </c>
      <c r="C10" s="16">
        <v>352566493</v>
      </c>
      <c r="D10" s="16">
        <v>381227368</v>
      </c>
      <c r="E10" s="9">
        <v>322908107</v>
      </c>
      <c r="F10" s="16">
        <v>344567460</v>
      </c>
      <c r="G10" s="10">
        <v>6.7075903424128031E-2</v>
      </c>
      <c r="H10" s="10">
        <v>-2.4203428689546554E-2</v>
      </c>
    </row>
    <row r="11" spans="1:8" x14ac:dyDescent="0.25">
      <c r="A11" s="2"/>
      <c r="B11" s="6" t="s">
        <v>15</v>
      </c>
      <c r="C11" s="14">
        <v>345115523</v>
      </c>
      <c r="D11" s="14">
        <v>336023357</v>
      </c>
      <c r="E11" s="7">
        <v>337619933</v>
      </c>
      <c r="F11" s="13">
        <v>343912238</v>
      </c>
      <c r="G11" s="8">
        <v>1.8637243790934583E-2</v>
      </c>
      <c r="H11" s="8">
        <v>-1.5608824089032578E-2</v>
      </c>
    </row>
    <row r="12" spans="1:8" ht="15.75" x14ac:dyDescent="0.25">
      <c r="A12" s="2"/>
      <c r="B12" s="1" t="s">
        <v>16</v>
      </c>
      <c r="C12" s="19">
        <v>371066040</v>
      </c>
      <c r="D12" s="19">
        <v>356247415</v>
      </c>
      <c r="E12" s="9">
        <v>372244211</v>
      </c>
      <c r="F12" s="19">
        <v>373474594.69387758</v>
      </c>
      <c r="G12" s="10">
        <v>3.3053131721572366E-3</v>
      </c>
      <c r="H12" s="10">
        <v>-1.2182944720311324E-2</v>
      </c>
    </row>
    <row r="13" spans="1:8" x14ac:dyDescent="0.25">
      <c r="A13" s="2"/>
      <c r="B13" s="6" t="s">
        <v>17</v>
      </c>
      <c r="C13" s="14">
        <v>376953404</v>
      </c>
      <c r="D13" s="14">
        <v>365471903</v>
      </c>
      <c r="E13" s="7">
        <v>370903677</v>
      </c>
      <c r="F13" s="13">
        <v>362113621</v>
      </c>
      <c r="G13" s="8">
        <v>-2.3699026310812228E-2</v>
      </c>
      <c r="H13" s="8">
        <v>-1.3943567841512563E-2</v>
      </c>
    </row>
    <row r="14" spans="1:8" ht="15.75" x14ac:dyDescent="0.25">
      <c r="A14" s="2"/>
      <c r="B14" s="2" t="s">
        <v>18</v>
      </c>
      <c r="C14" s="16">
        <v>348668176</v>
      </c>
      <c r="D14" s="16">
        <v>323372345</v>
      </c>
      <c r="E14" s="9">
        <v>339737598</v>
      </c>
      <c r="F14" s="9">
        <v>346406439</v>
      </c>
      <c r="G14" s="10">
        <v>1.9629387619323781E-2</v>
      </c>
      <c r="H14" s="10">
        <v>-9.8196063277845892E-3</v>
      </c>
    </row>
    <row r="15" spans="1:8" x14ac:dyDescent="0.25">
      <c r="A15" s="2"/>
      <c r="B15" s="6" t="s">
        <v>19</v>
      </c>
      <c r="C15" s="14">
        <v>365104722</v>
      </c>
      <c r="D15" s="14">
        <v>381451071</v>
      </c>
      <c r="E15" s="7">
        <v>370487128</v>
      </c>
      <c r="F15" s="13">
        <v>364225955</v>
      </c>
      <c r="G15" s="8">
        <v>-1.6899839499956933E-2</v>
      </c>
      <c r="H15" s="8">
        <v>-1.0655992414222156E-2</v>
      </c>
    </row>
    <row r="16" spans="1:8" x14ac:dyDescent="0.25">
      <c r="A16" s="2"/>
      <c r="B16" s="2" t="s">
        <v>20</v>
      </c>
      <c r="C16" s="18">
        <v>384348041</v>
      </c>
      <c r="D16" s="18">
        <v>355076308</v>
      </c>
      <c r="E16" s="11">
        <v>348272899</v>
      </c>
      <c r="F16" s="15">
        <v>337706951</v>
      </c>
      <c r="G16" s="10">
        <v>-3.0338128606440893E-2</v>
      </c>
      <c r="H16" s="10">
        <v>-1.1770362604730107E-2</v>
      </c>
    </row>
    <row r="17" spans="1:8" x14ac:dyDescent="0.25">
      <c r="A17" s="2"/>
      <c r="B17" s="6" t="s">
        <v>21</v>
      </c>
      <c r="C17" s="14">
        <v>335301457</v>
      </c>
      <c r="D17" s="14">
        <v>340587528</v>
      </c>
      <c r="E17" s="7">
        <v>343892856</v>
      </c>
      <c r="F17" s="13">
        <v>355836576</v>
      </c>
      <c r="G17" s="8">
        <v>3.4730933753389745E-2</v>
      </c>
      <c r="H17" s="8">
        <v>-8.369555258915919E-3</v>
      </c>
    </row>
    <row r="18" spans="1:8" x14ac:dyDescent="0.25">
      <c r="A18" s="2"/>
      <c r="B18" s="2" t="s">
        <v>22</v>
      </c>
      <c r="C18" s="18">
        <v>345208017</v>
      </c>
      <c r="D18" s="18">
        <v>358449848</v>
      </c>
      <c r="E18" s="11">
        <v>348057892</v>
      </c>
      <c r="F18" s="15"/>
      <c r="G18" s="15" t="s">
        <v>26</v>
      </c>
      <c r="H18" s="10" t="s">
        <v>26</v>
      </c>
    </row>
    <row r="19" spans="1:8" ht="18" x14ac:dyDescent="0.25">
      <c r="A19" s="2"/>
      <c r="B19" s="2"/>
      <c r="C19" s="20"/>
      <c r="D19" s="20"/>
      <c r="E19" s="12"/>
      <c r="F19" s="2"/>
      <c r="G19" s="2"/>
      <c r="H19" s="20"/>
    </row>
    <row r="20" spans="1:8" ht="18" x14ac:dyDescent="0.25">
      <c r="A20" s="2"/>
      <c r="C20" s="1"/>
      <c r="D20" s="1"/>
      <c r="E20" s="12"/>
      <c r="H20" s="1"/>
    </row>
    <row r="21" spans="1:8" x14ac:dyDescent="0.25">
      <c r="A21" s="2"/>
      <c r="B21" s="6" t="s">
        <v>23</v>
      </c>
      <c r="C21" s="13">
        <v>4156563144</v>
      </c>
      <c r="D21" s="13">
        <v>4170294131</v>
      </c>
      <c r="E21" s="7">
        <v>4176496830</v>
      </c>
      <c r="F21" s="13">
        <v>3796396606.7530236</v>
      </c>
      <c r="G21" s="8"/>
      <c r="H21" s="13"/>
    </row>
    <row r="22" spans="1:8" x14ac:dyDescent="0.25">
      <c r="A22" s="2"/>
    </row>
    <row r="23" spans="1:8" x14ac:dyDescent="0.25">
      <c r="A23" s="2"/>
      <c r="B23" s="88" t="s">
        <v>87</v>
      </c>
      <c r="C23" s="88"/>
      <c r="D23" s="88"/>
      <c r="E23" s="88"/>
      <c r="F23" s="88"/>
      <c r="G23" s="88"/>
      <c r="H23" s="88"/>
    </row>
    <row r="24" spans="1:8" x14ac:dyDescent="0.25"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23:H23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 2024 Collections Summary</vt:lpstr>
      <vt:lpstr>Nov 2024 Gallons Summary</vt:lpstr>
      <vt:lpstr>Nov 2024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cp:lastPrinted>2024-12-05T21:07:17Z</cp:lastPrinted>
  <dcterms:created xsi:type="dcterms:W3CDTF">2024-02-26T22:44:01Z</dcterms:created>
  <dcterms:modified xsi:type="dcterms:W3CDTF">2025-01-30T14:25:28Z</dcterms:modified>
</cp:coreProperties>
</file>