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DF65DE07-1C9F-49B8-8DBE-6A3EFB88EC9C}" xr6:coauthVersionLast="47" xr6:coauthVersionMax="47" xr10:uidLastSave="{00000000-0000-0000-0000-000000000000}"/>
  <bookViews>
    <workbookView xWindow="-120" yWindow="-120" windowWidth="29040" windowHeight="15720" xr2:uid="{DD8B6685-F534-4B7E-9252-F2BF3EF36B36}"/>
  </bookViews>
  <sheets>
    <sheet name="Oct 2025 Collections Summary" sheetId="1" r:id="rId1"/>
    <sheet name="Oct 2025 Gallons Summary" sheetId="2" r:id="rId2"/>
    <sheet name="Oct 2025 G &amp; 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I58" i="2" s="1"/>
  <c r="E56" i="2"/>
  <c r="E58" i="2" s="1"/>
  <c r="C56" i="2"/>
  <c r="G56" i="2" s="1"/>
  <c r="G58" i="2" s="1"/>
  <c r="I51" i="2"/>
  <c r="E51" i="2"/>
  <c r="C51" i="2"/>
  <c r="G51" i="2" s="1"/>
  <c r="I50" i="2"/>
  <c r="E50" i="2"/>
  <c r="C50" i="2"/>
  <c r="G50" i="2" s="1"/>
  <c r="G52" i="2" s="1"/>
  <c r="H45" i="2"/>
  <c r="H43" i="2"/>
  <c r="D43" i="2"/>
  <c r="B43" i="2"/>
  <c r="F43" i="2" s="1"/>
  <c r="H42" i="2"/>
  <c r="D42" i="2"/>
  <c r="B42" i="2"/>
  <c r="H41" i="2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D33" i="2"/>
  <c r="B33" i="2"/>
  <c r="I32" i="2"/>
  <c r="E32" i="2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D19" i="2"/>
  <c r="E28" i="2" s="1"/>
  <c r="B19" i="2"/>
  <c r="F19" i="2" s="1"/>
  <c r="H15" i="2"/>
  <c r="D15" i="2"/>
  <c r="B15" i="2"/>
  <c r="F15" i="2" s="1"/>
  <c r="H13" i="2"/>
  <c r="I14" i="2" s="1"/>
  <c r="I16" i="2" s="1"/>
  <c r="D13" i="2"/>
  <c r="E14" i="2" s="1"/>
  <c r="E16" i="2" s="1"/>
  <c r="B13" i="2"/>
  <c r="F13" i="2" s="1"/>
  <c r="G14" i="2" s="1"/>
  <c r="G16" i="2" s="1"/>
  <c r="E9" i="2"/>
  <c r="H8" i="2"/>
  <c r="D8" i="2"/>
  <c r="B8" i="2"/>
  <c r="F8" i="2" s="1"/>
  <c r="H7" i="2"/>
  <c r="I9" i="2" s="1"/>
  <c r="D7" i="2"/>
  <c r="B7" i="2"/>
  <c r="F7" i="2" s="1"/>
  <c r="G9" i="2" s="1"/>
  <c r="I5" i="2"/>
  <c r="I11" i="2" s="1"/>
  <c r="I17" i="2" s="1"/>
  <c r="E5" i="2"/>
  <c r="E11" i="2" s="1"/>
  <c r="E17" i="2" s="1"/>
  <c r="E30" i="2" s="1"/>
  <c r="C5" i="2"/>
  <c r="G5" i="2" s="1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C13" i="1"/>
  <c r="B13" i="1"/>
  <c r="E8" i="1"/>
  <c r="C8" i="1"/>
  <c r="B8" i="1"/>
  <c r="D8" i="1" s="1"/>
  <c r="E7" i="1"/>
  <c r="C7" i="1"/>
  <c r="B7" i="1"/>
  <c r="D7" i="1" s="1"/>
  <c r="I28" i="2" l="1"/>
  <c r="I30" i="2" s="1"/>
  <c r="I48" i="2" s="1"/>
  <c r="I54" i="2" s="1"/>
  <c r="E37" i="2"/>
  <c r="E40" i="2" s="1"/>
  <c r="E46" i="2" s="1"/>
  <c r="E48" i="2" s="1"/>
  <c r="E54" i="2" s="1"/>
  <c r="I37" i="2"/>
  <c r="I40" i="2" s="1"/>
  <c r="I46" i="2" s="1"/>
  <c r="B45" i="2"/>
  <c r="E52" i="2"/>
  <c r="D45" i="2"/>
  <c r="I52" i="2"/>
  <c r="C37" i="2"/>
  <c r="C40" i="2" s="1"/>
  <c r="C46" i="2" s="1"/>
  <c r="G11" i="2"/>
  <c r="G17" i="2" s="1"/>
  <c r="G28" i="2"/>
  <c r="F33" i="2"/>
  <c r="G37" i="2" s="1"/>
  <c r="G40" i="2" s="1"/>
  <c r="F42" i="2"/>
  <c r="F45" i="2" s="1"/>
  <c r="C11" i="2"/>
  <c r="C14" i="2"/>
  <c r="C16" i="2" s="1"/>
  <c r="C28" i="2"/>
  <c r="C52" i="2"/>
  <c r="C58" i="2"/>
  <c r="C9" i="2"/>
  <c r="D11" i="1"/>
  <c r="B19" i="1"/>
  <c r="C19" i="1"/>
  <c r="E19" i="1"/>
  <c r="C11" i="1"/>
  <c r="C21" i="1" s="1"/>
  <c r="C26" i="1" s="1"/>
  <c r="C35" i="1" s="1"/>
  <c r="E11" i="1"/>
  <c r="D13" i="1"/>
  <c r="D19" i="1" s="1"/>
  <c r="B11" i="1"/>
  <c r="G46" i="2" l="1"/>
  <c r="C17" i="2"/>
  <c r="C30" i="2" s="1"/>
  <c r="C48" i="2" s="1"/>
  <c r="C54" i="2" s="1"/>
  <c r="G30" i="2"/>
  <c r="G48" i="2" s="1"/>
  <c r="G54" i="2" s="1"/>
  <c r="B21" i="1"/>
  <c r="B26" i="1" s="1"/>
  <c r="B35" i="1" s="1"/>
  <c r="D21" i="1"/>
  <c r="D26" i="1" s="1"/>
  <c r="D35" i="1" s="1"/>
  <c r="E21" i="1"/>
  <c r="E26" i="1" s="1"/>
  <c r="E35" i="1" s="1"/>
</calcChain>
</file>

<file path=xl/sharedStrings.xml><?xml version="1.0" encoding="utf-8"?>
<sst xmlns="http://schemas.openxmlformats.org/spreadsheetml/2006/main" count="133" uniqueCount="88">
  <si>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</si>
  <si>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</si>
  <si>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</si>
  <si>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</si>
  <si>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</si>
  <si>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</si>
  <si>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</si>
  <si>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</si>
  <si>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</si>
  <si>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</si>
  <si>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</si>
  <si>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</si>
  <si>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</si>
  <si>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</si>
  <si>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</si>
  <si>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</si>
  <si>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</si>
  <si>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</si>
  <si>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</si>
  <si>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</si>
  <si>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</si>
  <si>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</si>
  <si>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</si>
  <si>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</si>
  <si>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</si>
  <si>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</si>
  <si>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</si>
  <si>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</si>
  <si>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</si>
  <si>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</si>
  <si>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</si>
  <si>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</si>
  <si>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</si>
  <si>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</si>
  <si>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</si>
  <si>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</si>
  <si>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</si>
  <si>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</si>
  <si>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</si>
  <si>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</si>
  <si>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</si>
  <si>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</si>
  <si>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</si>
  <si>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</si>
  <si>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</si>
  <si>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</si>
  <si>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</si>
  <si>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</si>
  <si>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</si>
  <si>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</si>
  <si>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</si>
  <si>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</si>
  <si>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</si>
  <si>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</si>
  <si>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</si>
  <si>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</si>
  <si>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</si>
  <si>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</si>
  <si>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</si>
  <si>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</si>
  <si>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</si>
  <si>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</si>
  <si>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</si>
  <si>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</si>
  <si>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</si>
  <si>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</si>
  <si>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</si>
  <si>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</si>
  <si>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</si>
  <si>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</si>
  <si>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</si>
  <si>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</si>
  <si>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</si>
  <si>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</si>
  <si>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</si>
  <si>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</si>
  <si>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</si>
  <si>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</si>
  <si>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</si>
  <si>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>REFUNDS - SPECIAL FUEL</t>
  </si>
  <si>
    <t>OCTOBER 2025</t>
  </si>
  <si>
    <t>OCTOBER 2024</t>
  </si>
  <si>
    <t xml:space="preserve">  S/F (D(ESEL HWY REFUNDS</t>
  </si>
  <si>
    <t>NET AVIATION TAXED</t>
  </si>
  <si>
    <t>REFUNDS(HWY)-GASOLINE</t>
  </si>
  <si>
    <t>REFUNDS(HWY)-SPECIAL FUEL</t>
  </si>
  <si>
    <t>ABOVE FIGURES COMPILED FROM MOTOR FUEL LICENSEE RECORDS OF THE MISSOURI DEPARTMENT OF REVENUE, TAXATION DIVISION, BY ISABELLA WESTERMAN, NOVEMBER 24, 2025.</t>
  </si>
  <si>
    <t>ABOVE RECORDS COMPILED FROM MOTOR FUEL LICENSEE RECORDS OF THE MISSOURI DEPARTMENT OF REVENUE, TAXATION BUREAU, BY ISABELLA WESTERMAN, NOVEMBER 24,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</si>
</sst>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49" fontId="4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/>
    </xf>
    <xf numFmtId="0" fontId="8" fillId="0" borderId="7" xfId="0" applyFont="1" applyBorder="1"/>
    <xf numFmtId="0" fontId="8" fillId="5" borderId="8" xfId="0" applyFont="1" applyFill="1" applyBorder="1"/>
    <xf numFmtId="8" fontId="4" fillId="6" borderId="12" xfId="0" applyNumberFormat="1" applyFont="1" applyFill="1" applyBorder="1" applyAlignment="1">
      <alignment horizontal="right" vertical="center"/>
    </xf>
    <xf numFmtId="8" fontId="4" fillId="6" borderId="8" xfId="0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8" fontId="8" fillId="2" borderId="15" xfId="0" applyNumberFormat="1" applyFont="1" applyFill="1" applyBorder="1" applyAlignment="1">
      <alignment horizontal="left" vertical="center"/>
    </xf>
    <xf numFmtId="8" fontId="4" fillId="2" borderId="8" xfId="0" applyNumberFormat="1" applyFont="1" applyFill="1" applyBorder="1" applyAlignment="1">
      <alignment horizontal="right" vertical="center"/>
    </xf>
    <xf numFmtId="0" fontId="8" fillId="0" borderId="16" xfId="0" applyFont="1" applyBorder="1"/>
    <xf numFmtId="8" fontId="8" fillId="2" borderId="17" xfId="0" applyNumberFormat="1" applyFont="1" applyFill="1" applyBorder="1" applyAlignment="1">
      <alignment horizontal="right" vertical="center"/>
    </xf>
    <xf numFmtId="8" fontId="8" fillId="7" borderId="18" xfId="0" applyNumberFormat="1" applyFont="1" applyFill="1" applyBorder="1" applyAlignment="1">
      <alignment horizontal="left" vertical="center"/>
    </xf>
    <xf numFmtId="8" fontId="8" fillId="7" borderId="1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OCT%20-%20DEC.xls" TargetMode="External"/><Relationship Id="rId1" Type="http://schemas.openxmlformats.org/officeDocument/2006/relationships/externalLinkPath" Target="file:///S:\Tax\BTS\fuelbond\Excel\2025%20Highway%20Reports\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COL%20OCT%20-%20DEC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JUL%20-%20SEP.xls" TargetMode="External"/><Relationship Id="rId1" Type="http://schemas.openxmlformats.org/officeDocument/2006/relationships/externalLinkPath" Target="file:///S:\Tax\BTS\fuelbond\Excel\2025%20Highway%20Reports\HWYCOL%20JUL%20-%20SEP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4.xls" TargetMode="External"/><Relationship Id="rId1" Type="http://schemas.openxmlformats.org/officeDocument/2006/relationships/externalLinkPath" Target="file:///S:\Tax\BTS\fuelbond\Excel\2025%20Highway%20Reports\HWYGAL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GAL4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3.xls" TargetMode="External"/><Relationship Id="rId1" Type="http://schemas.openxmlformats.org/officeDocument/2006/relationships/externalLinkPath" Target="file:///S:\Tax\BTS\fuelbond\Excel\2025%20Highway%20Reports\HWYGAL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025"/>
      <sheetName val="9% NOV"/>
      <sheetName val="295% NOV"/>
      <sheetName val="17% NOV"/>
      <sheetName val="SUM NOV 2025"/>
      <sheetName val="9% DEC"/>
      <sheetName val="295% DEC"/>
      <sheetName val="17% DEC"/>
      <sheetName val="SUM DEC 2025"/>
    </sheetNames>
    <sheetDataSet>
      <sheetData sheetId="0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20042</v>
          </cell>
        </row>
        <row r="30">
          <cell r="B30">
            <v>-110.5</v>
          </cell>
        </row>
      </sheetData>
      <sheetData sheetId="1">
        <row r="7">
          <cell r="B7">
            <v>81148376.239999995</v>
          </cell>
        </row>
        <row r="8">
          <cell r="B8">
            <v>24092727.260000002</v>
          </cell>
        </row>
        <row r="13">
          <cell r="B13">
            <v>-603445.39</v>
          </cell>
        </row>
        <row r="14">
          <cell r="B14">
            <v>-668108.9</v>
          </cell>
        </row>
        <row r="15">
          <cell r="B15">
            <v>-520357.68</v>
          </cell>
        </row>
        <row r="16">
          <cell r="B16">
            <v>-47871.13</v>
          </cell>
        </row>
        <row r="17">
          <cell r="B17">
            <v>-270.19</v>
          </cell>
        </row>
        <row r="23">
          <cell r="B23">
            <v>13065.59</v>
          </cell>
        </row>
        <row r="24">
          <cell r="B24">
            <v>-173511.43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2">
        <row r="7">
          <cell r="B7">
            <v>102001</v>
          </cell>
        </row>
        <row r="8">
          <cell r="B8">
            <v>18024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>
        <row r="7">
          <cell r="B7">
            <v>70972276</v>
          </cell>
          <cell r="D7">
            <v>657657716.42000008</v>
          </cell>
        </row>
        <row r="8">
          <cell r="B8">
            <v>23156355.32</v>
          </cell>
          <cell r="D8">
            <v>243527135.03999999</v>
          </cell>
        </row>
        <row r="13">
          <cell r="B13">
            <v>-402330.77</v>
          </cell>
          <cell r="D13">
            <v>-4069171.6150000002</v>
          </cell>
        </row>
        <row r="14">
          <cell r="B14">
            <v>-543076.64</v>
          </cell>
          <cell r="D14">
            <v>-1424249.5</v>
          </cell>
        </row>
        <row r="15">
          <cell r="B15">
            <v>-355114.72</v>
          </cell>
          <cell r="D15">
            <v>-5676898.9799999995</v>
          </cell>
        </row>
        <row r="16">
          <cell r="B16">
            <v>-43906.69</v>
          </cell>
          <cell r="D16">
            <v>-891631.16999999993</v>
          </cell>
        </row>
        <row r="17">
          <cell r="B17">
            <v>-715.65000000000009</v>
          </cell>
          <cell r="D17">
            <v>-4534.26</v>
          </cell>
        </row>
        <row r="23">
          <cell r="B23">
            <v>11229.94</v>
          </cell>
          <cell r="D23">
            <v>311367.46000000002</v>
          </cell>
        </row>
        <row r="24">
          <cell r="B24">
            <v>-202493.14</v>
          </cell>
          <cell r="D24">
            <v>-17464497.559999999</v>
          </cell>
        </row>
        <row r="29">
          <cell r="B29">
            <v>20242</v>
          </cell>
          <cell r="D29">
            <v>191353</v>
          </cell>
        </row>
        <row r="30">
          <cell r="B30">
            <v>0</v>
          </cell>
          <cell r="D30">
            <v>-3037.6</v>
          </cell>
        </row>
        <row r="32">
          <cell r="B32">
            <v>69913.51999999999</v>
          </cell>
          <cell r="D32">
            <v>2578253.44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025"/>
      <sheetName val="9% AUG"/>
      <sheetName val="295% AUG"/>
      <sheetName val="17% AUG"/>
      <sheetName val="SUM AUG 2025"/>
      <sheetName val="9% SEP"/>
      <sheetName val="295% SEP"/>
      <sheetName val="17% SEP"/>
      <sheetName val="SUM SEP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>
            <v>689095629.87</v>
          </cell>
        </row>
        <row r="8">
          <cell r="D8">
            <v>200493809.61000001</v>
          </cell>
        </row>
        <row r="13">
          <cell r="D13">
            <v>-8395333.5800000001</v>
          </cell>
        </row>
        <row r="14">
          <cell r="D14">
            <v>-827862.83000000007</v>
          </cell>
        </row>
        <row r="15">
          <cell r="D15">
            <v>-6916660.0300000003</v>
          </cell>
        </row>
        <row r="16">
          <cell r="D16">
            <v>-54836.61</v>
          </cell>
        </row>
        <row r="17">
          <cell r="D17">
            <v>-5142.5899999999992</v>
          </cell>
        </row>
        <row r="23">
          <cell r="D23">
            <v>249627.05</v>
          </cell>
        </row>
        <row r="24">
          <cell r="D24">
            <v>-18334744.379999999</v>
          </cell>
        </row>
        <row r="29">
          <cell r="D29">
            <v>184616.16</v>
          </cell>
        </row>
        <row r="30">
          <cell r="D30">
            <v>-2157.81</v>
          </cell>
        </row>
        <row r="32">
          <cell r="D32">
            <v>3774316.1200000006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5"/>
      <sheetName val="9% NOV"/>
      <sheetName val="295% NOV"/>
      <sheetName val="17% NOV"/>
      <sheetName val="SUM NOV 25"/>
      <sheetName val="9% DEC"/>
      <sheetName val="295% DEC"/>
      <sheetName val="17% DEC"/>
      <sheetName val="SUM DEC 25"/>
    </sheetNames>
    <sheetDataSet>
      <sheetData sheetId="0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222945</v>
          </cell>
        </row>
        <row r="57">
          <cell r="C57">
            <v>-1228</v>
          </cell>
        </row>
      </sheetData>
      <sheetData sheetId="1">
        <row r="5">
          <cell r="C5">
            <v>302814515</v>
          </cell>
        </row>
        <row r="7">
          <cell r="B7">
            <v>19051018</v>
          </cell>
        </row>
        <row r="8">
          <cell r="B8">
            <v>0</v>
          </cell>
        </row>
        <row r="13">
          <cell r="B13">
            <v>160226</v>
          </cell>
        </row>
        <row r="15">
          <cell r="B15">
            <v>8284951</v>
          </cell>
        </row>
        <row r="19">
          <cell r="B19">
            <v>76119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99552</v>
          </cell>
        </row>
        <row r="23">
          <cell r="B23">
            <v>1183260</v>
          </cell>
        </row>
        <row r="24">
          <cell r="B24">
            <v>480826</v>
          </cell>
        </row>
        <row r="25">
          <cell r="B25">
            <v>205820</v>
          </cell>
        </row>
        <row r="26">
          <cell r="B26">
            <v>8908119</v>
          </cell>
        </row>
        <row r="32">
          <cell r="C32">
            <v>113802077</v>
          </cell>
        </row>
        <row r="33">
          <cell r="B33">
            <v>6368224</v>
          </cell>
        </row>
        <row r="34">
          <cell r="B34">
            <v>25012</v>
          </cell>
        </row>
        <row r="35">
          <cell r="B35">
            <v>0</v>
          </cell>
        </row>
        <row r="36">
          <cell r="B36">
            <v>24046665</v>
          </cell>
        </row>
        <row r="38">
          <cell r="B38">
            <v>1592992</v>
          </cell>
        </row>
        <row r="41">
          <cell r="B41">
            <v>1763924</v>
          </cell>
        </row>
        <row r="42">
          <cell r="B42">
            <v>638282</v>
          </cell>
        </row>
        <row r="43">
          <cell r="B43">
            <v>916</v>
          </cell>
        </row>
        <row r="50">
          <cell r="C50">
            <v>44290</v>
          </cell>
        </row>
        <row r="51">
          <cell r="C51">
            <v>-588174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2">
        <row r="5">
          <cell r="C5">
            <v>600006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106024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4"/>
      <sheetName val="9% NOV"/>
      <sheetName val="27% NOV"/>
      <sheetName val="11% NOV"/>
      <sheetName val="SUM NOV 24"/>
      <sheetName val="9% DEC"/>
      <sheetName val="27% DEC"/>
      <sheetName val="11% DEC"/>
      <sheetName val="SUM DEC 24"/>
    </sheetNames>
    <sheetDataSet>
      <sheetData sheetId="0"/>
      <sheetData sheetId="1"/>
      <sheetData sheetId="2"/>
      <sheetData sheetId="3">
        <row r="5">
          <cell r="C5">
            <v>284996514</v>
          </cell>
          <cell r="G5">
            <v>2839497048.181818</v>
          </cell>
        </row>
        <row r="7">
          <cell r="B7">
            <v>13644077</v>
          </cell>
          <cell r="F7">
            <v>156140007</v>
          </cell>
        </row>
        <row r="8">
          <cell r="B8">
            <v>0</v>
          </cell>
          <cell r="F8">
            <v>0</v>
          </cell>
        </row>
        <row r="13">
          <cell r="B13">
            <v>121092</v>
          </cell>
          <cell r="F13">
            <v>1703586</v>
          </cell>
        </row>
        <row r="15">
          <cell r="B15">
            <v>8024964</v>
          </cell>
          <cell r="F15">
            <v>78427220.497811139</v>
          </cell>
        </row>
        <row r="19">
          <cell r="B19">
            <v>426634</v>
          </cell>
          <cell r="F19">
            <v>3008710.2653061226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2437.5714285714284</v>
          </cell>
        </row>
        <row r="22">
          <cell r="B22">
            <v>160144</v>
          </cell>
          <cell r="F22">
            <v>1647171.530612245</v>
          </cell>
        </row>
        <row r="23">
          <cell r="B23">
            <v>732675</v>
          </cell>
          <cell r="F23">
            <v>4008502.387755102</v>
          </cell>
        </row>
        <row r="24">
          <cell r="B24">
            <v>0</v>
          </cell>
          <cell r="F24">
            <v>5875188.2448979598</v>
          </cell>
        </row>
        <row r="25">
          <cell r="B25">
            <v>170660</v>
          </cell>
          <cell r="F25">
            <v>1416044.1224489796</v>
          </cell>
        </row>
        <row r="26">
          <cell r="B26">
            <v>7241022</v>
          </cell>
          <cell r="F26">
            <v>19670373.199999999</v>
          </cell>
        </row>
        <row r="32">
          <cell r="C32">
            <v>110524217</v>
          </cell>
          <cell r="G32">
            <v>1263038316.823992</v>
          </cell>
        </row>
        <row r="33">
          <cell r="B33">
            <v>5457378</v>
          </cell>
          <cell r="F33">
            <v>59839873</v>
          </cell>
        </row>
        <row r="34">
          <cell r="B34">
            <v>24116</v>
          </cell>
          <cell r="F34">
            <v>389529</v>
          </cell>
        </row>
        <row r="35">
          <cell r="B35">
            <v>0</v>
          </cell>
          <cell r="F35">
            <v>0</v>
          </cell>
        </row>
        <row r="36">
          <cell r="B36">
            <v>17565647</v>
          </cell>
          <cell r="F36">
            <v>216548042</v>
          </cell>
        </row>
        <row r="38">
          <cell r="B38">
            <v>1633675</v>
          </cell>
          <cell r="F38">
            <v>17973865.412118152</v>
          </cell>
        </row>
        <row r="41">
          <cell r="B41">
            <v>1315240</v>
          </cell>
          <cell r="F41">
            <v>25726851.06122449</v>
          </cell>
        </row>
        <row r="42">
          <cell r="B42">
            <v>585423</v>
          </cell>
          <cell r="F42">
            <v>1687434</v>
          </cell>
        </row>
        <row r="43">
          <cell r="B43">
            <v>2651</v>
          </cell>
          <cell r="F43">
            <v>18081.265306122448</v>
          </cell>
        </row>
        <row r="45">
          <cell r="F45">
            <v>27432366.326530613</v>
          </cell>
        </row>
        <row r="50">
          <cell r="C50">
            <v>41593</v>
          </cell>
          <cell r="G50">
            <v>1235455.693877551</v>
          </cell>
        </row>
        <row r="51">
          <cell r="C51">
            <v>-749975</v>
          </cell>
          <cell r="G51">
            <v>-69127873.387755096</v>
          </cell>
        </row>
        <row r="56">
          <cell r="C56">
            <v>225178</v>
          </cell>
          <cell r="G56">
            <v>2128224</v>
          </cell>
        </row>
        <row r="57">
          <cell r="C57">
            <v>0</v>
          </cell>
          <cell r="G57">
            <v>-33751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5"/>
      <sheetName val="9% AUG"/>
      <sheetName val="295% AUG"/>
      <sheetName val="17% AUG"/>
      <sheetName val="SUM AUG 25"/>
      <sheetName val="9% SEP"/>
      <sheetName val="295% SEP"/>
      <sheetName val="17% SEP"/>
      <sheetName val="SUM SEP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G5">
            <v>2736100378</v>
          </cell>
        </row>
        <row r="7">
          <cell r="F7">
            <v>159359131</v>
          </cell>
        </row>
        <row r="8">
          <cell r="F8">
            <v>0</v>
          </cell>
        </row>
        <row r="13">
          <cell r="F13">
            <v>1253382</v>
          </cell>
        </row>
        <row r="15">
          <cell r="F15">
            <v>75511275</v>
          </cell>
        </row>
        <row r="19">
          <cell r="F19">
            <v>2460388</v>
          </cell>
        </row>
        <row r="20">
          <cell r="F20">
            <v>0</v>
          </cell>
        </row>
        <row r="21">
          <cell r="F21">
            <v>2700</v>
          </cell>
        </row>
        <row r="22">
          <cell r="F22">
            <v>1224894</v>
          </cell>
        </row>
        <row r="23">
          <cell r="F23">
            <v>4433682</v>
          </cell>
        </row>
        <row r="24">
          <cell r="F24">
            <v>18959754</v>
          </cell>
        </row>
        <row r="25">
          <cell r="F25">
            <v>3669104</v>
          </cell>
        </row>
        <row r="26">
          <cell r="F26">
            <v>11038172</v>
          </cell>
        </row>
        <row r="32">
          <cell r="G32">
            <v>987305931</v>
          </cell>
        </row>
        <row r="33">
          <cell r="F33">
            <v>58949836</v>
          </cell>
        </row>
        <row r="34">
          <cell r="F34">
            <v>241681</v>
          </cell>
        </row>
        <row r="35">
          <cell r="F35">
            <v>0</v>
          </cell>
        </row>
        <row r="36">
          <cell r="F36">
            <v>185683984</v>
          </cell>
        </row>
        <row r="38">
          <cell r="F38">
            <v>13983690</v>
          </cell>
        </row>
        <row r="41">
          <cell r="F41">
            <v>25347490</v>
          </cell>
        </row>
        <row r="42">
          <cell r="F42">
            <v>731155</v>
          </cell>
        </row>
        <row r="43">
          <cell r="F43">
            <v>18704</v>
          </cell>
        </row>
        <row r="50">
          <cell r="G50">
            <v>905728</v>
          </cell>
        </row>
        <row r="51">
          <cell r="G51">
            <v>-66233358</v>
          </cell>
        </row>
        <row r="56">
          <cell r="G56">
            <v>2053457</v>
          </cell>
        </row>
        <row r="57">
          <cell r="G57">
            <v>-23976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view="pageBreakPreview" zoomScale="60" zoomScaleNormal="85" workbookViewId="0">
      <selection activeCell="A38" sqref="A38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19" t="s">
        <v>0</v>
      </c>
      <c r="B1" s="20"/>
      <c r="C1" s="19"/>
      <c r="D1" s="21"/>
      <c r="E1" s="15"/>
    </row>
    <row r="2" spans="1:6" ht="15.75" x14ac:dyDescent="0.25">
      <c r="A2" s="19" t="s">
        <v>59</v>
      </c>
      <c r="B2" s="20"/>
      <c r="C2" s="19"/>
      <c r="D2" s="21"/>
      <c r="E2" s="20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80</v>
      </c>
      <c r="C5" s="25" t="s">
        <v>81</v>
      </c>
      <c r="D5" s="25" t="s">
        <v>71</v>
      </c>
      <c r="E5" s="25" t="s">
        <v>23</v>
      </c>
    </row>
    <row r="6" spans="1:6" ht="15.75" x14ac:dyDescent="0.25">
      <c r="A6" s="78"/>
      <c r="B6" s="26"/>
      <c r="C6" s="27"/>
      <c r="D6" s="28"/>
      <c r="E6" s="27"/>
    </row>
    <row r="7" spans="1:6" ht="15.75" x14ac:dyDescent="0.25">
      <c r="A7" s="29" t="s">
        <v>60</v>
      </c>
      <c r="B7" s="30">
        <f>SUM('[1]9% OCT'!B7+'[1]17% OCT'!B7+'[1]295% OCT'!B7)</f>
        <v>81250377.239999995</v>
      </c>
      <c r="C7" s="31">
        <f>'[2]SUM OCT 2024'!$B$7</f>
        <v>70972276</v>
      </c>
      <c r="D7" s="31">
        <f>'[3]SUM SEP 2025'!$D$7+B7</f>
        <v>770346007.11000001</v>
      </c>
      <c r="E7" s="32">
        <f>'[2]SUM OCT 2024'!$D$7</f>
        <v>657657716.42000008</v>
      </c>
    </row>
    <row r="8" spans="1:6" ht="15.75" x14ac:dyDescent="0.25">
      <c r="A8" s="79" t="s">
        <v>61</v>
      </c>
      <c r="B8" s="80">
        <f>SUM('[1]9% OCT'!B8+'[1]17% OCT'!B8+'[1]295% OCT'!B8)</f>
        <v>24110751.260000002</v>
      </c>
      <c r="C8" s="81">
        <f>'[2]SUM OCT 2024'!$B$8</f>
        <v>23156355.32</v>
      </c>
      <c r="D8" s="81">
        <f>'[3]SUM SEP 2025'!$D$8+B8</f>
        <v>224604560.87</v>
      </c>
      <c r="E8" s="81">
        <f>'[2]SUM OCT 2024'!$D$8</f>
        <v>243527135.03999999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82"/>
      <c r="B10" s="36"/>
      <c r="C10" s="36"/>
      <c r="D10" s="37"/>
      <c r="E10" s="37"/>
    </row>
    <row r="11" spans="1:6" ht="16.5" thickBot="1" x14ac:dyDescent="0.3">
      <c r="A11" s="83" t="s">
        <v>62</v>
      </c>
      <c r="B11" s="35">
        <f>SUM(B7:B8)</f>
        <v>105361128.5</v>
      </c>
      <c r="C11" s="35">
        <f>SUM(C7:C8)</f>
        <v>94128631.319999993</v>
      </c>
      <c r="D11" s="35">
        <f>SUM(D7:D8)</f>
        <v>994950567.98000002</v>
      </c>
      <c r="E11" s="35">
        <f>SUM(E7:E8)</f>
        <v>901184851.46000004</v>
      </c>
    </row>
    <row r="12" spans="1:6" ht="16.5" thickTop="1" x14ac:dyDescent="0.25">
      <c r="A12" s="82"/>
      <c r="B12" s="36"/>
      <c r="C12" s="36"/>
      <c r="D12" s="37"/>
      <c r="E12" s="37"/>
    </row>
    <row r="13" spans="1:6" ht="15.75" x14ac:dyDescent="0.25">
      <c r="A13" s="29" t="s">
        <v>63</v>
      </c>
      <c r="B13" s="31">
        <f>SUM('[1]9% OCT'!B13+'[1]17% OCT'!B13+'[1]295% OCT'!B13)</f>
        <v>-603445.39</v>
      </c>
      <c r="C13" s="31">
        <f>'[2]SUM OCT 2024'!$B$13</f>
        <v>-402330.77</v>
      </c>
      <c r="D13" s="31">
        <f>'[3]SUM SEP 2025'!$D$13+B13</f>
        <v>-8998778.9700000007</v>
      </c>
      <c r="E13" s="31">
        <f>'[2]SUM OCT 2024'!$D$13</f>
        <v>-4069171.6150000002</v>
      </c>
    </row>
    <row r="14" spans="1:6" ht="15.75" x14ac:dyDescent="0.25">
      <c r="A14" s="38" t="s">
        <v>84</v>
      </c>
      <c r="B14" s="37">
        <f>'[1]295% OCT'!B14</f>
        <v>-668108.9</v>
      </c>
      <c r="C14" s="37">
        <f>'[2]SUM OCT 2024'!$B$14</f>
        <v>-543076.64</v>
      </c>
      <c r="D14" s="37">
        <f>'[3]SUM SEP 2025'!$D$14+B14</f>
        <v>-1495971.73</v>
      </c>
      <c r="E14" s="37">
        <f>'[2]SUM OCT 2024'!$D$14</f>
        <v>-1424249.5</v>
      </c>
    </row>
    <row r="15" spans="1:6" ht="15.75" x14ac:dyDescent="0.25">
      <c r="A15" s="29" t="s">
        <v>79</v>
      </c>
      <c r="B15" s="31">
        <f>SUM('[1]9% OCT'!B15+'[1]17% OCT'!B15+'[1]295% OCT'!B15)</f>
        <v>-520357.68</v>
      </c>
      <c r="C15" s="31">
        <f>'[2]SUM OCT 2024'!$B$15</f>
        <v>-355114.72</v>
      </c>
      <c r="D15" s="31">
        <f>'[3]SUM SEP 2025'!$D$15+B15</f>
        <v>-7437017.71</v>
      </c>
      <c r="E15" s="31">
        <f>'[2]SUM OCT 2024'!$D$15</f>
        <v>-5676898.9799999995</v>
      </c>
    </row>
    <row r="16" spans="1:6" ht="15.75" x14ac:dyDescent="0.25">
      <c r="A16" s="38" t="s">
        <v>85</v>
      </c>
      <c r="B16" s="37">
        <f>'[1]295% OCT'!B16</f>
        <v>-47871.13</v>
      </c>
      <c r="C16" s="37">
        <f>'[2]SUM OCT 2024'!$B$16</f>
        <v>-43906.69</v>
      </c>
      <c r="D16" s="37">
        <f>'[3]SUM SEP 2025'!$D$16+B16</f>
        <v>-102707.73999999999</v>
      </c>
      <c r="E16" s="37">
        <f>'[2]SUM OCT 2024'!$D$16</f>
        <v>-891631.16999999993</v>
      </c>
    </row>
    <row r="17" spans="1:8" ht="16.5" thickBot="1" x14ac:dyDescent="0.3">
      <c r="A17" s="39" t="s">
        <v>64</v>
      </c>
      <c r="B17" s="40">
        <f>SUM('[1]9% OCT'!B17+'[1]17% OCT'!B17+'[1]295% OCT'!B17)</f>
        <v>-270.19</v>
      </c>
      <c r="C17" s="40">
        <f>'[2]SUM OCT 2024'!$B$17</f>
        <v>-715.65000000000009</v>
      </c>
      <c r="D17" s="84">
        <f>'[3]SUM SEP 2025'!$D$17+B17</f>
        <v>-5412.7799999999988</v>
      </c>
      <c r="E17" s="84">
        <f>'[2]SUM OCT 2024'!$D$17</f>
        <v>-4534.26</v>
      </c>
    </row>
    <row r="18" spans="1:8" ht="16.5" thickTop="1" x14ac:dyDescent="0.25">
      <c r="A18" s="85"/>
      <c r="B18" s="41"/>
      <c r="C18" s="41"/>
      <c r="D18" s="42"/>
      <c r="E18" s="42"/>
    </row>
    <row r="19" spans="1:8" ht="16.5" thickBot="1" x14ac:dyDescent="0.3">
      <c r="A19" s="83" t="s">
        <v>42</v>
      </c>
      <c r="B19" s="35">
        <f>SUM(B13:B17)</f>
        <v>-1840053.2899999998</v>
      </c>
      <c r="C19" s="35">
        <f>SUM(C13:C17)</f>
        <v>-1345144.4699999997</v>
      </c>
      <c r="D19" s="35">
        <f>SUM(D13:D17)</f>
        <v>-18039888.93</v>
      </c>
      <c r="E19" s="35">
        <f>SUM(E13:E17)</f>
        <v>-12066485.524999999</v>
      </c>
    </row>
    <row r="20" spans="1:8" ht="16.5" thickTop="1" x14ac:dyDescent="0.25">
      <c r="A20" s="85"/>
      <c r="B20" s="41"/>
      <c r="C20" s="41"/>
      <c r="D20" s="42"/>
      <c r="E20" s="42"/>
    </row>
    <row r="21" spans="1:8" ht="16.5" thickBot="1" x14ac:dyDescent="0.3">
      <c r="A21" s="83" t="s">
        <v>65</v>
      </c>
      <c r="B21" s="35">
        <f>B11+B19</f>
        <v>103521075.20999999</v>
      </c>
      <c r="C21" s="35">
        <f>C11+C19</f>
        <v>92783486.849999994</v>
      </c>
      <c r="D21" s="35">
        <f>D11+D19</f>
        <v>976910679.05000007</v>
      </c>
      <c r="E21" s="35">
        <f>E11+E19</f>
        <v>889118365.93500006</v>
      </c>
    </row>
    <row r="22" spans="1:8" ht="16.5" thickTop="1" x14ac:dyDescent="0.25">
      <c r="A22" s="85"/>
      <c r="B22" s="41"/>
      <c r="C22" s="41"/>
      <c r="D22" s="42"/>
      <c r="E22" s="42"/>
    </row>
    <row r="23" spans="1:8" ht="15.75" x14ac:dyDescent="0.25">
      <c r="A23" s="29" t="s">
        <v>66</v>
      </c>
      <c r="B23" s="31">
        <f>SUM('[1]9% OCT'!B23+'[1]17% OCT'!B23+'[1]295% OCT'!B23)</f>
        <v>13065.59</v>
      </c>
      <c r="C23" s="31">
        <f>'[2]SUM OCT 2024'!$B$23</f>
        <v>11229.94</v>
      </c>
      <c r="D23" s="31">
        <f>'[3]SUM SEP 2025'!$D$23+B23</f>
        <v>262692.64</v>
      </c>
      <c r="E23" s="31">
        <f>'[2]SUM OCT 2024'!$D$23</f>
        <v>311367.46000000002</v>
      </c>
    </row>
    <row r="24" spans="1:8" ht="16.5" thickBot="1" x14ac:dyDescent="0.3">
      <c r="A24" s="43" t="s">
        <v>67</v>
      </c>
      <c r="B24" s="44">
        <f>SUM('[1]9% OCT'!B24+'[1]17% OCT'!B24+'[1]295% OCT'!B24)</f>
        <v>-173511.43</v>
      </c>
      <c r="C24" s="44">
        <f>'[2]SUM OCT 2024'!$B$24</f>
        <v>-202493.14</v>
      </c>
      <c r="D24" s="44">
        <f>'[3]SUM SEP 2025'!$D$24+B24</f>
        <v>-18508255.809999999</v>
      </c>
      <c r="E24" s="44">
        <f>'[2]SUM OCT 2024'!$D$24</f>
        <v>-17464497.559999999</v>
      </c>
    </row>
    <row r="25" spans="1:8" ht="16.5" thickTop="1" x14ac:dyDescent="0.25">
      <c r="A25" s="45"/>
      <c r="B25" s="45"/>
      <c r="C25" s="45"/>
      <c r="D25" s="86"/>
      <c r="E25" s="86"/>
    </row>
    <row r="26" spans="1:8" ht="15.75" x14ac:dyDescent="0.25">
      <c r="A26" s="78" t="s">
        <v>62</v>
      </c>
      <c r="B26" s="46">
        <f>B21+B23+B24</f>
        <v>103360629.36999999</v>
      </c>
      <c r="C26" s="46">
        <f>C21+C23+C24</f>
        <v>92592223.649999991</v>
      </c>
      <c r="D26" s="47">
        <f>D21+D23+D24</f>
        <v>958665115.88000011</v>
      </c>
      <c r="E26" s="47">
        <f>E21+E23+E24</f>
        <v>871965235.83500016</v>
      </c>
    </row>
    <row r="27" spans="1:8" ht="16.5" thickBot="1" x14ac:dyDescent="0.3">
      <c r="A27" s="35"/>
      <c r="B27" s="35"/>
      <c r="C27" s="35"/>
      <c r="D27" s="35"/>
      <c r="E27" s="35"/>
      <c r="H27" s="18"/>
    </row>
    <row r="28" spans="1:8" ht="16.5" thickTop="1" x14ac:dyDescent="0.25">
      <c r="A28" s="78"/>
      <c r="B28" s="48"/>
      <c r="C28" s="48"/>
      <c r="D28" s="49"/>
      <c r="E28" s="49"/>
    </row>
    <row r="29" spans="1:8" ht="15.75" x14ac:dyDescent="0.25">
      <c r="A29" s="29" t="s">
        <v>68</v>
      </c>
      <c r="B29" s="31">
        <f>SUM('[1]9% OCT'!B29+'[1]17% OCT'!B29+'[1]295% OCT'!B29)</f>
        <v>20042</v>
      </c>
      <c r="C29" s="31">
        <f>'[2]SUM OCT 2024'!$B$29</f>
        <v>20242</v>
      </c>
      <c r="D29" s="31">
        <f>'[3]SUM SEP 2025'!$D$29+B29</f>
        <v>204658.16</v>
      </c>
      <c r="E29" s="31">
        <f>'[2]SUM OCT 2024'!$D$29</f>
        <v>191353</v>
      </c>
    </row>
    <row r="30" spans="1:8" ht="15.75" x14ac:dyDescent="0.25">
      <c r="A30" s="50" t="s">
        <v>58</v>
      </c>
      <c r="B30" s="36">
        <f>SUM('[1]9% OCT'!B30+'[1]17% OCT'!B30+'[1]295% OCT'!B30)</f>
        <v>-110.5</v>
      </c>
      <c r="C30" s="36">
        <f>'[2]SUM OCT 2024'!$B$30</f>
        <v>0</v>
      </c>
      <c r="D30" s="36">
        <f>'[3]SUM SEP 2025'!$D$30+B30</f>
        <v>-2268.31</v>
      </c>
      <c r="E30" s="36">
        <f>'[2]SUM OCT 2024'!$D$30</f>
        <v>-3037.6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20140+128308.28</f>
        <v>148448.28</v>
      </c>
      <c r="C32" s="48">
        <f>'[2]SUM OCT 2024'!$B$32</f>
        <v>69913.51999999999</v>
      </c>
      <c r="D32" s="48">
        <f>'[3]SUM SEP 2025'!$D$32+B32</f>
        <v>3922764.4000000004</v>
      </c>
      <c r="E32" s="48">
        <f>'[2]SUM OCT 2024'!$D$32</f>
        <v>2578253.44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85"/>
      <c r="B34" s="41"/>
      <c r="C34" s="41"/>
      <c r="D34" s="42"/>
      <c r="E34" s="42"/>
    </row>
    <row r="35" spans="1:5" s="17" customFormat="1" ht="15.75" x14ac:dyDescent="0.25">
      <c r="A35" s="87" t="s">
        <v>70</v>
      </c>
      <c r="B35" s="88">
        <f>B26+B29+B30+B32</f>
        <v>103529009.14999999</v>
      </c>
      <c r="C35" s="88">
        <f>C26+C29+C30+C32</f>
        <v>92682379.169999987</v>
      </c>
      <c r="D35" s="88">
        <f>D26+D29+D30+D32</f>
        <v>962790270.13000011</v>
      </c>
      <c r="E35" s="88">
        <f>E26+E29+E30+E32</f>
        <v>874731804.67500019</v>
      </c>
    </row>
    <row r="37" spans="1:5" x14ac:dyDescent="0.25">
      <c r="A37" s="72" t="s">
        <v>87</v>
      </c>
      <c r="B37" s="71"/>
      <c r="C37" s="71"/>
      <c r="D37" s="71"/>
      <c r="E37" s="7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topLeftCell="A17" zoomScale="55" zoomScaleNormal="85" zoomScaleSheetLayoutView="55" workbookViewId="0">
      <selection activeCell="A61" sqref="A61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55"/>
      <c r="B4" s="55" t="s">
        <v>80</v>
      </c>
      <c r="C4" s="55"/>
      <c r="D4" s="55" t="s">
        <v>81</v>
      </c>
      <c r="E4" s="55" t="s">
        <v>22</v>
      </c>
      <c r="F4" s="55" t="s">
        <v>71</v>
      </c>
      <c r="G4" s="73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'[4]9% OCT'!C5+'[4]295% OCT'!C5+'[4]17% OCT'!C5</f>
        <v>303414521</v>
      </c>
      <c r="D5" s="56"/>
      <c r="E5" s="57">
        <f>'[5]SUM OCT 24'!$C$5</f>
        <v>284996514</v>
      </c>
      <c r="F5" s="56"/>
      <c r="G5" s="57">
        <f>'[6]SUM SEP 25'!$G$5+C5</f>
        <v>3039514899</v>
      </c>
      <c r="H5" s="56"/>
      <c r="I5" s="57">
        <f>'[5]SUM OCT 24'!$G$5</f>
        <v>2839497048.181818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'[4]9% OCT'!B7+'[4]295% OCT'!B7+'[4]17% OCT'!B7</f>
        <v>19051018</v>
      </c>
      <c r="C7" s="57"/>
      <c r="D7" s="56">
        <f>'[5]SUM OCT 24'!$B$7</f>
        <v>13644077</v>
      </c>
      <c r="E7" s="57"/>
      <c r="F7" s="57">
        <f>'[6]SUM SEP 25'!$F$7+B7</f>
        <v>178410149</v>
      </c>
      <c r="G7" s="57"/>
      <c r="H7" s="56">
        <f>'[5]SUM OCT 24'!$F$7</f>
        <v>156140007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'[4]9% OCT'!B8+'[4]295% OCT'!B8+'[4]17% OCT'!B8</f>
        <v>0</v>
      </c>
      <c r="C8" s="57"/>
      <c r="D8" s="56">
        <f>'[5]SUM OCT 24'!$B$8</f>
        <v>0</v>
      </c>
      <c r="E8" s="57"/>
      <c r="F8" s="57">
        <f>'[6]SUM SEP 25'!$F$8+B8</f>
        <v>0</v>
      </c>
      <c r="G8" s="57"/>
      <c r="H8" s="56">
        <f>'[5]SUM OCT 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19051018</v>
      </c>
      <c r="D9" s="56" t="s">
        <v>22</v>
      </c>
      <c r="E9" s="57">
        <f>D7+D8</f>
        <v>13644077</v>
      </c>
      <c r="F9" s="56" t="s">
        <v>22</v>
      </c>
      <c r="G9" s="57">
        <f>F7+F8</f>
        <v>178410149</v>
      </c>
      <c r="H9" s="56" t="s">
        <v>22</v>
      </c>
      <c r="I9" s="57">
        <f>H7+H8</f>
        <v>156140007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284363503</v>
      </c>
      <c r="D11" s="58"/>
      <c r="E11" s="59">
        <f>E5-E9</f>
        <v>271352437</v>
      </c>
      <c r="F11" s="58" t="s">
        <v>22</v>
      </c>
      <c r="G11" s="59">
        <f>G5-G9</f>
        <v>2861104750</v>
      </c>
      <c r="H11" s="58" t="s">
        <v>22</v>
      </c>
      <c r="I11" s="59">
        <f>I5-I9</f>
        <v>2683357041.181818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'[4]9% OCT'!B13+'[4]17% OCT'!B13+'[4]295% OCT'!B13</f>
        <v>160226</v>
      </c>
      <c r="C13" s="57"/>
      <c r="D13" s="56">
        <f>'[5]SUM OCT 24'!$B$13</f>
        <v>121092</v>
      </c>
      <c r="E13" s="57"/>
      <c r="F13" s="57">
        <f>'[6]SUM SEP 25'!$F$13+B13</f>
        <v>1413608</v>
      </c>
      <c r="G13" s="57"/>
      <c r="H13" s="56">
        <f>'[5]SUM OCT 24'!$F$13</f>
        <v>1703586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160226</v>
      </c>
      <c r="D14" s="56" t="s">
        <v>22</v>
      </c>
      <c r="E14" s="57">
        <f>D13</f>
        <v>121092</v>
      </c>
      <c r="F14" s="56" t="s">
        <v>22</v>
      </c>
      <c r="G14" s="57">
        <f>F13</f>
        <v>1413608</v>
      </c>
      <c r="H14" s="56" t="s">
        <v>22</v>
      </c>
      <c r="I14" s="57">
        <f>H13</f>
        <v>1703586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'[4]9% OCT'!B15+'[4]17% OCT'!B15+'[4]295% OCT'!B15</f>
        <v>8284951</v>
      </c>
      <c r="C15" s="57"/>
      <c r="D15" s="56">
        <f>'[5]SUM OCT 24'!$B$15</f>
        <v>8024964</v>
      </c>
      <c r="E15" s="57"/>
      <c r="F15" s="57">
        <f>'[6]SUM SEP 25'!$F$15+B15</f>
        <v>83796226</v>
      </c>
      <c r="G15" s="57"/>
      <c r="H15" s="56">
        <f>'[5]SUM OCT 24'!$F$15</f>
        <v>78427220.497811139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8445177</v>
      </c>
      <c r="D16" s="56"/>
      <c r="E16" s="57">
        <f>E14+D15</f>
        <v>8146056</v>
      </c>
      <c r="F16" s="56"/>
      <c r="G16" s="57">
        <f>G14+F15</f>
        <v>85209834</v>
      </c>
      <c r="H16" s="56"/>
      <c r="I16" s="57">
        <f>I14+H15</f>
        <v>80130806.497811139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275918326</v>
      </c>
      <c r="D17" s="58"/>
      <c r="E17" s="59">
        <f>E11-E16</f>
        <v>263206381</v>
      </c>
      <c r="F17" s="58"/>
      <c r="G17" s="59">
        <f>G11-G16</f>
        <v>2775894916</v>
      </c>
      <c r="H17" s="58"/>
      <c r="I17" s="59">
        <f>I11-I16</f>
        <v>2603226234.6840067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'[4]9% OCT'!B19+'[4]17% OCT'!B19+'[4]295% OCT'!B19</f>
        <v>76119</v>
      </c>
      <c r="C19" s="57"/>
      <c r="D19" s="56">
        <f>'[5]SUM OCT 24'!$B$19</f>
        <v>426634</v>
      </c>
      <c r="E19" s="57"/>
      <c r="F19" s="57">
        <f>'[6]SUM SEP 25'!$F$19+B19</f>
        <v>2536507</v>
      </c>
      <c r="G19" s="57"/>
      <c r="H19" s="56">
        <f>'[5]SUM OCT 24'!$F$19</f>
        <v>3008710.2653061226</v>
      </c>
      <c r="I19" s="57"/>
      <c r="J19" s="2"/>
      <c r="R19" s="1"/>
      <c r="S19" s="1"/>
      <c r="T19" s="1"/>
    </row>
    <row r="20" spans="1:20" ht="15.75" x14ac:dyDescent="0.25">
      <c r="A20" s="2" t="s">
        <v>76</v>
      </c>
      <c r="B20" s="56">
        <f>'[4]9% OCT'!B20+'[4]17% OCT'!B20+'[4]295% OCT'!B20</f>
        <v>0</v>
      </c>
      <c r="C20" s="57"/>
      <c r="D20" s="56">
        <f>'[5]SUM OCT 24'!$B$20</f>
        <v>0</v>
      </c>
      <c r="E20" s="57"/>
      <c r="F20" s="57">
        <f>'[6]SUM SEP 25'!$F$20+B20</f>
        <v>0</v>
      </c>
      <c r="G20" s="57"/>
      <c r="H20" s="56">
        <f>'[5]SUM OCT 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'[4]9% OCT'!B21+'[4]17% OCT'!B21+'[4]295% OCT'!B21</f>
        <v>0</v>
      </c>
      <c r="C21" s="57"/>
      <c r="D21" s="56">
        <f>'[5]SUM OCT 24'!$B$21</f>
        <v>0</v>
      </c>
      <c r="E21" s="57"/>
      <c r="F21" s="57">
        <f>'[6]SUM SEP 25'!$F$21+B21</f>
        <v>2700</v>
      </c>
      <c r="G21" s="57"/>
      <c r="H21" s="56">
        <f>'[5]SUM OCT 24'!$F$21</f>
        <v>2437.5714285714284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'[4]9% OCT'!B22+'[4]17% OCT'!B22+'[4]295% OCT'!B22</f>
        <v>99552</v>
      </c>
      <c r="C22" s="57"/>
      <c r="D22" s="56">
        <f>'[5]SUM OCT 24'!$B$22</f>
        <v>160144</v>
      </c>
      <c r="E22" s="57"/>
      <c r="F22" s="57">
        <f>'[6]SUM SEP 25'!$F$22+B22</f>
        <v>1324446</v>
      </c>
      <c r="G22" s="57"/>
      <c r="H22" s="56">
        <f>'[5]SUM OCT 24'!$F$22</f>
        <v>1647171.530612245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'[4]9% OCT'!B23+'[4]17% OCT'!B23+'[4]295% OCT'!B23</f>
        <v>1183260</v>
      </c>
      <c r="C23" s="57"/>
      <c r="D23" s="56">
        <f>'[5]SUM OCT 24'!$B$23</f>
        <v>732675</v>
      </c>
      <c r="E23" s="57"/>
      <c r="F23" s="57">
        <f>'[6]SUM SEP 25'!$F$23+B23</f>
        <v>5616942</v>
      </c>
      <c r="G23" s="57"/>
      <c r="H23" s="56">
        <f>'[5]SUM OCT 24'!$F$23</f>
        <v>4008502.387755102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'[4]9% OCT'!B24+'[4]17% OCT'!B24+'[4]295% OCT'!B24</f>
        <v>480826</v>
      </c>
      <c r="C24" s="57"/>
      <c r="D24" s="56">
        <f>'[5]SUM OCT 24'!$B$24</f>
        <v>0</v>
      </c>
      <c r="E24" s="57"/>
      <c r="F24" s="57">
        <f>'[6]SUM SEP 25'!$F$24+B24</f>
        <v>19440580</v>
      </c>
      <c r="G24" s="57"/>
      <c r="H24" s="56">
        <f>'[5]SUM OCT 24'!$F$24</f>
        <v>5875188.2448979598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'[4]9% OCT'!B25+'[4]17% OCT'!B25+'[4]295% OCT'!B25</f>
        <v>205820</v>
      </c>
      <c r="C25" s="57"/>
      <c r="D25" s="56">
        <f>'[5]SUM OCT 24'!$B$25</f>
        <v>170660</v>
      </c>
      <c r="E25" s="57"/>
      <c r="F25" s="57">
        <f>'[6]SUM SEP 25'!$F$25+B25</f>
        <v>3874924</v>
      </c>
      <c r="G25" s="57"/>
      <c r="H25" s="56">
        <f>'[5]SUM OCT 24'!$F$25</f>
        <v>1416044.1224489796</v>
      </c>
      <c r="I25" s="57"/>
      <c r="J25" s="2"/>
    </row>
    <row r="26" spans="1:20" x14ac:dyDescent="0.25">
      <c r="A26" s="2" t="s">
        <v>41</v>
      </c>
      <c r="B26" s="56">
        <f>'[4]295% OCT'!B26</f>
        <v>8908119</v>
      </c>
      <c r="C26" s="57"/>
      <c r="D26" s="56">
        <f>'[5]SUM OCT 24'!$B$26</f>
        <v>7241022</v>
      </c>
      <c r="E26" s="57"/>
      <c r="F26" s="57">
        <f>'[6]SUM SEP 25'!$F$26+B26</f>
        <v>19946291</v>
      </c>
      <c r="G26" s="57"/>
      <c r="H26" s="56">
        <f>'[5]SUM OCT 24'!$F$26</f>
        <v>19670373.199999999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10953696</v>
      </c>
      <c r="D28" s="56"/>
      <c r="E28" s="57">
        <f>D19+D20+D21+D22+D23+D24+D25+D26</f>
        <v>8731135</v>
      </c>
      <c r="F28" s="56"/>
      <c r="G28" s="57">
        <f>F19+F20+F21+F22+F23+F24+F25+F26</f>
        <v>52742390</v>
      </c>
      <c r="H28" s="56"/>
      <c r="I28" s="57">
        <f>H19+H20+H21+H22+H23+H24+H25+H26</f>
        <v>35628427.322448976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264964630</v>
      </c>
      <c r="D30" s="58"/>
      <c r="E30" s="59">
        <f>E17-E28</f>
        <v>254475246</v>
      </c>
      <c r="F30" s="58"/>
      <c r="G30" s="59">
        <f>G17-G28</f>
        <v>2723152526</v>
      </c>
      <c r="H30" s="58"/>
      <c r="I30" s="59">
        <f>I17-I28</f>
        <v>2567597807.3615575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77</v>
      </c>
      <c r="B32" s="56"/>
      <c r="C32" s="57">
        <f>'[4]9% OCT'!C32+'[4]17% OCT'!C32+'[4]295% OCT'!C32</f>
        <v>113908101</v>
      </c>
      <c r="D32" s="56"/>
      <c r="E32" s="57">
        <f>'[5]SUM OCT 24'!$C$32</f>
        <v>110524217</v>
      </c>
      <c r="F32" s="56"/>
      <c r="G32" s="57">
        <f>'[6]SUM SEP 25'!$G$32+C32</f>
        <v>1101214032</v>
      </c>
      <c r="H32" s="56"/>
      <c r="I32" s="57">
        <f>'[5]SUM OCT 24'!$G$32</f>
        <v>1263038316.823992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'[4]9% OCT'!B33+'[4]17% OCT'!B33+'[4]295% OCT'!B33</f>
        <v>6368224</v>
      </c>
      <c r="C33" s="57"/>
      <c r="D33" s="56">
        <f>'[5]SUM OCT 24'!$B$33</f>
        <v>5457378</v>
      </c>
      <c r="E33" s="57"/>
      <c r="F33" s="57">
        <f>'[6]SUM SEP 25'!$F$33+B33</f>
        <v>65318060</v>
      </c>
      <c r="G33" s="57"/>
      <c r="H33" s="56">
        <f>'[5]SUM OCT 24'!$F$33</f>
        <v>59839873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'[4]9% OCT'!B34+'[4]17% OCT'!B34+'[4]295% OCT'!B34</f>
        <v>25012</v>
      </c>
      <c r="C34" s="57"/>
      <c r="D34" s="56">
        <f>'[5]SUM OCT 24'!$B$34</f>
        <v>24116</v>
      </c>
      <c r="E34" s="57"/>
      <c r="F34" s="57">
        <f>'[6]SUM SEP 25'!$F$34+B34</f>
        <v>266693</v>
      </c>
      <c r="G34" s="57"/>
      <c r="H34" s="56">
        <f>'[5]SUM OCT 24'!$F$34</f>
        <v>389529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'[4]9% OCT'!B35+'[4]17% OCT'!B35+'[4]295% OCT'!B35</f>
        <v>0</v>
      </c>
      <c r="C35" s="57"/>
      <c r="D35" s="56">
        <f>'[5]SUM OCT 24'!$B$35</f>
        <v>0</v>
      </c>
      <c r="E35" s="57"/>
      <c r="F35" s="57">
        <f>'[6]SUM SEP 25'!$F$35+B35</f>
        <v>0</v>
      </c>
      <c r="G35" s="57"/>
      <c r="H35" s="56">
        <f>'[5]SUM OCT 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'[4]9% OCT'!B36+'[4]17% OCT'!B36+'[4]295% OCT'!B36</f>
        <v>24046665</v>
      </c>
      <c r="C36" s="57"/>
      <c r="D36" s="56">
        <f>'[5]SUM OCT 24'!$B$36</f>
        <v>17565647</v>
      </c>
      <c r="E36" s="57"/>
      <c r="F36" s="57">
        <f>'[6]SUM SEP 25'!$F$36+B36</f>
        <v>209730649</v>
      </c>
      <c r="G36" s="57"/>
      <c r="H36" s="56">
        <f>'[5]SUM OCT 24'!$F$36</f>
        <v>216548042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30439901</v>
      </c>
      <c r="D37" s="56"/>
      <c r="E37" s="57">
        <f>D33+D34+D35+D36</f>
        <v>23047141</v>
      </c>
      <c r="F37" s="56"/>
      <c r="G37" s="57">
        <f>F33+F34+F35+F36</f>
        <v>275315402</v>
      </c>
      <c r="H37" s="56"/>
      <c r="I37" s="57">
        <f>H33+H34+H35+H36</f>
        <v>276777444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78</v>
      </c>
      <c r="B38" s="56">
        <f>'[4]9% OCT'!B38+'[4]17% OCT'!B38+'[4]295% OCT'!B38</f>
        <v>1592992</v>
      </c>
      <c r="C38" s="57"/>
      <c r="D38" s="56">
        <f>'[5]SUM OCT 24'!$B$38</f>
        <v>1633675</v>
      </c>
      <c r="E38" s="57"/>
      <c r="F38" s="57">
        <f>'[6]SUM SEP 25'!$F$38+B38</f>
        <v>15576682</v>
      </c>
      <c r="G38" s="57"/>
      <c r="H38" s="56">
        <f>'[5]SUM OCT 24'!$F$38</f>
        <v>17973865.412118152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81875208</v>
      </c>
      <c r="D40" s="58"/>
      <c r="E40" s="59">
        <f>SUM((E32)-(E37+D38))</f>
        <v>85843401</v>
      </c>
      <c r="F40" s="58"/>
      <c r="G40" s="59">
        <f>SUM((G32)-(G37+F38))</f>
        <v>810321948</v>
      </c>
      <c r="H40" s="58"/>
      <c r="I40" s="59">
        <f>SUM((I32)-(I37+H38))</f>
        <v>968287007.41187382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'[4]9% OCT'!B41+'[4]17% OCT'!B41+'[4]295% OCT'!B41</f>
        <v>1763924</v>
      </c>
      <c r="C41" s="57"/>
      <c r="D41" s="56">
        <f>'[5]SUM OCT 24'!$B$41</f>
        <v>1315240</v>
      </c>
      <c r="E41" s="57"/>
      <c r="F41" s="57">
        <f>'[6]SUM SEP 25'!$F$41+B41</f>
        <v>27111414</v>
      </c>
      <c r="G41" s="57"/>
      <c r="H41" s="56">
        <f>'[5]SUM OCT 24'!$F$41</f>
        <v>25726851.06122449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82</v>
      </c>
      <c r="B42" s="56">
        <f>'[4]295% OCT'!B42</f>
        <v>638282</v>
      </c>
      <c r="C42" s="57"/>
      <c r="D42" s="56">
        <f>'[5]SUM OCT 24'!$B$42</f>
        <v>585423</v>
      </c>
      <c r="E42" s="57"/>
      <c r="F42" s="57">
        <f>'[6]SUM SEP 25'!$F$42+B42</f>
        <v>1369437</v>
      </c>
      <c r="G42" s="57"/>
      <c r="H42" s="56">
        <f>'[5]SUM OCT 24'!$F$42</f>
        <v>1687434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'[4]9% OCT'!B43+'[4]17% OCT'!B43+'[4]295% OCT'!B43</f>
        <v>916</v>
      </c>
      <c r="C43" s="57"/>
      <c r="D43" s="56">
        <f>'[5]SUM OCT 24'!$B$43</f>
        <v>2651</v>
      </c>
      <c r="E43" s="57"/>
      <c r="F43" s="57">
        <f>'[6]SUM SEP 25'!$F$43+B43</f>
        <v>19620</v>
      </c>
      <c r="G43" s="57"/>
      <c r="H43" s="56">
        <f>'[5]SUM OCT 24'!$F$43</f>
        <v>18081.265306122448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2403122</v>
      </c>
      <c r="C45" s="57"/>
      <c r="D45" s="56">
        <f>D41+D42+D43</f>
        <v>1903314</v>
      </c>
      <c r="E45" s="57"/>
      <c r="F45" s="57">
        <f>F41+F42+F43</f>
        <v>28500471</v>
      </c>
      <c r="G45" s="57"/>
      <c r="H45" s="56">
        <f>'[5]SUM OCT 24'!$F$45</f>
        <v>27432366.326530613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79472086</v>
      </c>
      <c r="D46" s="58"/>
      <c r="E46" s="59">
        <f>E40-D45</f>
        <v>83940087</v>
      </c>
      <c r="F46" s="58"/>
      <c r="G46" s="59">
        <f>G40-F45</f>
        <v>781821477</v>
      </c>
      <c r="H46" s="58"/>
      <c r="I46" s="59">
        <f>I40-H45</f>
        <v>940854641.08534324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344436716</v>
      </c>
      <c r="D48" s="58"/>
      <c r="E48" s="59">
        <f>E30+E46</f>
        <v>338415333</v>
      </c>
      <c r="F48" s="58"/>
      <c r="G48" s="59">
        <f>G30+G46</f>
        <v>3504974003</v>
      </c>
      <c r="H48" s="58"/>
      <c r="I48" s="59">
        <f>I30+I46</f>
        <v>3508452448.4469008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56"/>
      <c r="C50" s="57">
        <f>'[4]9% OCT'!C50+'[4]17% OCT'!C50+'[4]295% OCT'!C50</f>
        <v>44290</v>
      </c>
      <c r="D50" s="56"/>
      <c r="E50" s="57">
        <f>'[5]SUM OCT 24'!$C$50</f>
        <v>41593</v>
      </c>
      <c r="F50" s="56"/>
      <c r="G50" s="57">
        <f>'[6]SUM SEP 25'!$G$50+C50</f>
        <v>950018</v>
      </c>
      <c r="H50" s="56"/>
      <c r="I50" s="57">
        <f>'[5]SUM OCT 24'!$G$50</f>
        <v>1235455.693877551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'[4]9% OCT'!C51+'[4]17% OCT'!C51+'[4]295% OCT'!C51</f>
        <v>-588174</v>
      </c>
      <c r="D51" s="56"/>
      <c r="E51" s="57">
        <f>'[5]SUM OCT 24'!$C$51</f>
        <v>-749975</v>
      </c>
      <c r="F51" s="56"/>
      <c r="G51" s="57">
        <f>'[6]SUM SEP 25'!$G$51+C51</f>
        <v>-66821532</v>
      </c>
      <c r="H51" s="56"/>
      <c r="I51" s="57">
        <f>'[5]SUM OCT 24'!$G$51</f>
        <v>-69127873.387755096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-543884</v>
      </c>
      <c r="D52" s="58"/>
      <c r="E52" s="59">
        <f>E50+E51</f>
        <v>-708382</v>
      </c>
      <c r="F52" s="58"/>
      <c r="G52" s="59">
        <f>G50+G51</f>
        <v>-65871514</v>
      </c>
      <c r="H52" s="58"/>
      <c r="I52" s="59">
        <f>I50+I51</f>
        <v>-67892417.693877548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343892832</v>
      </c>
      <c r="D54" s="58"/>
      <c r="E54" s="59">
        <f>E48+E52</f>
        <v>337706951</v>
      </c>
      <c r="F54" s="58"/>
      <c r="G54" s="59">
        <f>G48+G52</f>
        <v>3439102489</v>
      </c>
      <c r="H54" s="58"/>
      <c r="I54" s="59">
        <f>I48+I52</f>
        <v>3440560030.7530231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'[4]9% OCT'!C56+'[4]17% OCT'!C56+'[4]295% OCT'!C56</f>
        <v>222945</v>
      </c>
      <c r="D56" s="56"/>
      <c r="E56" s="57">
        <f>'[5]SUM OCT 24'!$C$56</f>
        <v>225178</v>
      </c>
      <c r="F56" s="56"/>
      <c r="G56" s="57">
        <f>'[6]SUM SEP 25'!$G$56+C56</f>
        <v>2276402</v>
      </c>
      <c r="H56" s="56"/>
      <c r="I56" s="57">
        <f>'[5]SUM OCT 24'!$G$56</f>
        <v>2128224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'[4]9% OCT'!C57+'[4]17% OCT'!C57+'[4]295% OCT'!C57</f>
        <v>-1228</v>
      </c>
      <c r="D57" s="56"/>
      <c r="E57" s="57">
        <f>'[5]SUM OCT 24'!$C$57</f>
        <v>0</v>
      </c>
      <c r="F57" s="56"/>
      <c r="G57" s="57">
        <f>'[6]SUM SEP 25'!$G$57+C57</f>
        <v>-25204</v>
      </c>
      <c r="H57" s="56"/>
      <c r="I57" s="57">
        <f>'[5]SUM OCT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83</v>
      </c>
      <c r="B58" s="65"/>
      <c r="C58" s="66">
        <f>C56+C57</f>
        <v>221717</v>
      </c>
      <c r="D58" s="65"/>
      <c r="E58" s="66">
        <f>E56+E57</f>
        <v>225178</v>
      </c>
      <c r="F58" s="65"/>
      <c r="G58" s="66">
        <f>G56+G57</f>
        <v>2251198</v>
      </c>
      <c r="H58" s="65"/>
      <c r="I58" s="66">
        <f>I56+I57</f>
        <v>2094473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54"/>
      <c r="B59" s="74"/>
      <c r="C59" s="54"/>
      <c r="D59" s="54"/>
      <c r="E59" s="54"/>
      <c r="F59" s="54"/>
      <c r="G59" s="54"/>
      <c r="H59" s="54"/>
      <c r="I59" s="54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75" t="s">
        <v>86</v>
      </c>
      <c r="B60" s="76"/>
      <c r="C60" s="76"/>
      <c r="D60" s="76"/>
      <c r="E60" s="76"/>
      <c r="F60" s="76"/>
      <c r="G60" s="76"/>
      <c r="H60" s="77"/>
      <c r="I60" s="77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view="pageBreakPreview" zoomScale="85" zoomScaleNormal="100" zoomScaleSheetLayoutView="85" workbookViewId="0">
      <selection activeCell="B25" sqref="B25"/>
    </sheetView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67"/>
      <c r="D2" s="53"/>
      <c r="E2" s="53"/>
      <c r="F2" s="53"/>
      <c r="G2" s="53"/>
      <c r="H2" s="53"/>
    </row>
    <row r="3" spans="1:8" x14ac:dyDescent="0.25">
      <c r="B3" s="53"/>
      <c r="C3" s="67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75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0">
        <v>369654586</v>
      </c>
      <c r="G13" s="10">
        <v>-1.0228295975550059E-2</v>
      </c>
      <c r="H13" s="10">
        <v>-1.3051975047556003E-2</v>
      </c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>
        <v>360412762</v>
      </c>
      <c r="G14" s="8">
        <v>-4.6970312668796295E-3</v>
      </c>
      <c r="H14" s="8">
        <v>-1.1787276115851964E-2</v>
      </c>
    </row>
    <row r="15" spans="1:8" ht="15.75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0">
        <v>355646503</v>
      </c>
      <c r="G15" s="10">
        <v>2.6674053827273114E-2</v>
      </c>
      <c r="H15" s="10">
        <v>-6.9223376857969589E-3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>
        <v>375540234</v>
      </c>
      <c r="G16" s="8">
        <v>3.1063900978720749E-2</v>
      </c>
      <c r="H16" s="8">
        <v>-2.4633531000546162E-3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>
        <v>343892832</v>
      </c>
      <c r="G17" s="10">
        <v>1.8317304342367533E-2</v>
      </c>
      <c r="H17" s="10">
        <v>-2.9312643559848235E-3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3439102489</v>
      </c>
      <c r="G22" s="8"/>
      <c r="H22" s="8"/>
    </row>
    <row r="23" spans="1:8" x14ac:dyDescent="0.25">
      <c r="A23" s="2"/>
      <c r="B23" s="71"/>
      <c r="C23" s="20"/>
      <c r="D23" s="20"/>
      <c r="E23" s="20"/>
      <c r="F23" s="20"/>
      <c r="G23" s="20"/>
      <c r="H23" s="20"/>
    </row>
    <row r="24" spans="1:8" x14ac:dyDescent="0.25">
      <c r="B24" s="89" t="s">
        <v>86</v>
      </c>
      <c r="C24" s="89"/>
      <c r="D24" s="89"/>
      <c r="E24" s="89"/>
      <c r="F24" s="89"/>
      <c r="G24" s="89"/>
      <c r="H24" s="89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2025 Collections Summary</vt:lpstr>
      <vt:lpstr>Oct 2025 Gallons Summary</vt:lpstr>
      <vt:lpstr>Oct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2025-12-01T15:50:29Z</dcterms:modified>
</cp:coreProperties>
</file>