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8A8980DF-AD45-415D-A1E9-F203A6B11142}" xr6:coauthVersionLast="47" xr6:coauthVersionMax="47" xr10:uidLastSave="{00000000-0000-0000-0000-000000000000}"/>
  <bookViews>
    <workbookView xWindow="-120" yWindow="-120" windowWidth="20730" windowHeight="11160" xr2:uid="{DD8B6685-F534-4B7E-9252-F2BF3EF36B36}"/>
  </bookViews>
  <sheets>
    <sheet name="Sept 2024 Collections Summary" sheetId="1" r:id="rId1"/>
    <sheet name="Sept 2024 Gallons Summary" sheetId="2" r:id="rId2"/>
    <sheet name="Sept 2024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I58" i="2" s="1"/>
  <c r="E56" i="2"/>
  <c r="E58" i="2" s="1"/>
  <c r="C56" i="2"/>
  <c r="C58" i="2" s="1"/>
  <c r="I51" i="2"/>
  <c r="E51" i="2"/>
  <c r="C51" i="2"/>
  <c r="C52" i="2" s="1"/>
  <c r="I50" i="2"/>
  <c r="I52" i="2" s="1"/>
  <c r="G50" i="2"/>
  <c r="E50" i="2"/>
  <c r="C50" i="2"/>
  <c r="H45" i="2"/>
  <c r="F45" i="2"/>
  <c r="D45" i="2"/>
  <c r="H43" i="2"/>
  <c r="F43" i="2"/>
  <c r="D43" i="2"/>
  <c r="B43" i="2"/>
  <c r="H42" i="2"/>
  <c r="D42" i="2"/>
  <c r="B42" i="2"/>
  <c r="F42" i="2" s="1"/>
  <c r="H41" i="2"/>
  <c r="F41" i="2"/>
  <c r="D41" i="2"/>
  <c r="B41" i="2"/>
  <c r="B45" i="2" s="1"/>
  <c r="H38" i="2"/>
  <c r="D38" i="2"/>
  <c r="B38" i="2"/>
  <c r="F38" i="2" s="1"/>
  <c r="H36" i="2"/>
  <c r="F36" i="2"/>
  <c r="D36" i="2"/>
  <c r="B36" i="2"/>
  <c r="H35" i="2"/>
  <c r="D35" i="2"/>
  <c r="B35" i="2"/>
  <c r="F35" i="2" s="1"/>
  <c r="H34" i="2"/>
  <c r="F34" i="2"/>
  <c r="D34" i="2"/>
  <c r="B34" i="2"/>
  <c r="H33" i="2"/>
  <c r="F33" i="2"/>
  <c r="G37" i="2" s="1"/>
  <c r="D33" i="2"/>
  <c r="B33" i="2"/>
  <c r="C37" i="2" s="1"/>
  <c r="I32" i="2"/>
  <c r="E32" i="2"/>
  <c r="C32" i="2"/>
  <c r="H26" i="2"/>
  <c r="D26" i="2"/>
  <c r="B26" i="2"/>
  <c r="F26" i="2" s="1"/>
  <c r="H25" i="2"/>
  <c r="F25" i="2"/>
  <c r="D25" i="2"/>
  <c r="B25" i="2"/>
  <c r="H24" i="2"/>
  <c r="F24" i="2"/>
  <c r="D24" i="2"/>
  <c r="B24" i="2"/>
  <c r="H23" i="2"/>
  <c r="D23" i="2"/>
  <c r="B23" i="2"/>
  <c r="F23" i="2" s="1"/>
  <c r="H22" i="2"/>
  <c r="F22" i="2"/>
  <c r="D22" i="2"/>
  <c r="B22" i="2"/>
  <c r="H21" i="2"/>
  <c r="F21" i="2"/>
  <c r="D21" i="2"/>
  <c r="B21" i="2"/>
  <c r="H20" i="2"/>
  <c r="D20" i="2"/>
  <c r="B20" i="2"/>
  <c r="C28" i="2" s="1"/>
  <c r="G28" i="2" s="1"/>
  <c r="H19" i="2"/>
  <c r="F19" i="2"/>
  <c r="D19" i="2"/>
  <c r="B19" i="2"/>
  <c r="H15" i="2"/>
  <c r="F15" i="2"/>
  <c r="D15" i="2"/>
  <c r="B15" i="2"/>
  <c r="E14" i="2"/>
  <c r="E16" i="2" s="1"/>
  <c r="H13" i="2"/>
  <c r="I14" i="2" s="1"/>
  <c r="I16" i="2" s="1"/>
  <c r="D13" i="2"/>
  <c r="B13" i="2"/>
  <c r="C14" i="2" s="1"/>
  <c r="C16" i="2" s="1"/>
  <c r="H8" i="2"/>
  <c r="D8" i="2"/>
  <c r="E9" i="2" s="1"/>
  <c r="B8" i="2"/>
  <c r="C9" i="2" s="1"/>
  <c r="H7" i="2"/>
  <c r="I9" i="2" s="1"/>
  <c r="F7" i="2"/>
  <c r="D7" i="2"/>
  <c r="B7" i="2"/>
  <c r="I5" i="2"/>
  <c r="G5" i="2"/>
  <c r="E5" i="2"/>
  <c r="C5" i="2"/>
  <c r="E11" i="2" l="1"/>
  <c r="I11" i="2"/>
  <c r="E52" i="2"/>
  <c r="E28" i="2"/>
  <c r="I28" i="2"/>
  <c r="E37" i="2"/>
  <c r="E40" i="2" s="1"/>
  <c r="E46" i="2" s="1"/>
  <c r="I37" i="2"/>
  <c r="I40" i="2" s="1"/>
  <c r="I46" i="2" s="1"/>
  <c r="C11" i="2"/>
  <c r="C17" i="2" s="1"/>
  <c r="C30" i="2" s="1"/>
  <c r="E17" i="2"/>
  <c r="E30" i="2" s="1"/>
  <c r="I17" i="2"/>
  <c r="C40" i="2"/>
  <c r="C46" i="2" s="1"/>
  <c r="F8" i="2"/>
  <c r="G9" i="2" s="1"/>
  <c r="G11" i="2" s="1"/>
  <c r="G17" i="2" s="1"/>
  <c r="G30" i="2" s="1"/>
  <c r="G48" i="2" s="1"/>
  <c r="G54" i="2" s="1"/>
  <c r="F13" i="2"/>
  <c r="G14" i="2" s="1"/>
  <c r="G16" i="2" s="1"/>
  <c r="F20" i="2"/>
  <c r="G32" i="2"/>
  <c r="G40" i="2" s="1"/>
  <c r="G46" i="2" s="1"/>
  <c r="G51" i="2"/>
  <c r="G52" i="2" s="1"/>
  <c r="G56" i="2"/>
  <c r="G58" i="2" s="1"/>
  <c r="E32" i="1"/>
  <c r="D32" i="1"/>
  <c r="C32" i="1"/>
  <c r="B32" i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E14" i="1"/>
  <c r="C14" i="1"/>
  <c r="C19" i="1" s="1"/>
  <c r="B14" i="1"/>
  <c r="D14" i="1" s="1"/>
  <c r="E13" i="1"/>
  <c r="E19" i="1" s="1"/>
  <c r="C13" i="1"/>
  <c r="B13" i="1"/>
  <c r="D13" i="1" s="1"/>
  <c r="E8" i="1"/>
  <c r="C8" i="1"/>
  <c r="B8" i="1"/>
  <c r="D8" i="1" s="1"/>
  <c r="E7" i="1"/>
  <c r="C7" i="1"/>
  <c r="C11" i="1" s="1"/>
  <c r="B7" i="1"/>
  <c r="D7" i="1" s="1"/>
  <c r="D11" i="1" s="1"/>
  <c r="C21" i="1" l="1"/>
  <c r="C26" i="1" s="1"/>
  <c r="C35" i="1" s="1"/>
  <c r="B11" i="1"/>
  <c r="E11" i="1"/>
  <c r="E21" i="1" s="1"/>
  <c r="E26" i="1" s="1"/>
  <c r="E35" i="1" s="1"/>
  <c r="B19" i="1"/>
  <c r="I30" i="2"/>
  <c r="I48" i="2" s="1"/>
  <c r="I54" i="2" s="1"/>
  <c r="E48" i="2"/>
  <c r="E54" i="2" s="1"/>
  <c r="C48" i="2"/>
  <c r="C54" i="2" s="1"/>
  <c r="D15" i="1"/>
  <c r="D19" i="1" s="1"/>
  <c r="D21" i="1" s="1"/>
  <c r="D26" i="1" s="1"/>
  <c r="D35" i="1" s="1"/>
  <c r="B21" i="1" l="1"/>
  <c r="B26" i="1" s="1"/>
  <c r="B35" i="1" s="1"/>
</calcChain>
</file>

<file path=xl/sharedStrings.xml><?xml version="1.0" encoding="utf-8"?>
<sst xmlns="http://schemas.openxmlformats.org/spreadsheetml/2006/main" count="134" uniqueCount="88">
  <si>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</si>
  <si>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</si>
  <si>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</si>
  <si>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</si>
  <si>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</si>
  <si>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</si>
  <si>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</si>
  <si>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</si>
  <si>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</si>
  <si>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</si>
  <si>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</si>
  <si>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</si>
  <si>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</si>
  <si>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</si>
  <si>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</si>
  <si>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</si>
  <si>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</si>
  <si>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</si>
  <si>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</si>
  <si>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</si>
  <si>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</si>
  <si>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</si>
  <si>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</si>
  <si>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</si>
  <si>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</si>
  <si>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</si>
  <si>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</si>
  <si>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</si>
  <si>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</si>
  <si>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</si>
  <si>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</si>
  <si>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</si>
  <si>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</si>
  <si>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</si>
  <si>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</si>
  <si>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</si>
  <si>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</si>
  <si>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</si>
  <si>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</si>
  <si>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</si>
  <si>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</si>
  <si>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</si>
  <si>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</si>
  <si>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</si>
  <si>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</si>
  <si>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</si>
  <si>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</si>
  <si>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</si>
  <si>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</si>
  <si>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</si>
  <si>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</si>
  <si>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</si>
  <si>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</si>
  <si>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</si>
  <si>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</si>
  <si>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</si>
  <si>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</si>
  <si>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</si>
  <si>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</si>
  <si>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</si>
  <si>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</si>
  <si>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</si>
  <si>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</si>
  <si>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</si>
  <si>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</si>
  <si>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</si>
  <si>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</si>
  <si>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</si>
  <si>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</si>
  <si>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</si>
  <si>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</si>
  <si>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</si>
  <si>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</si>
  <si>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</si>
  <si>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</si>
  <si>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</si>
  <si>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 xml:space="preserve">   RETAIL </t>
  </si>
  <si>
    <t>GROSS S/F (DIESEL) RECEIVED</t>
  </si>
  <si>
    <t xml:space="preserve">  S/F (DIESEL) ALLOWANCE 2%</t>
  </si>
  <si>
    <t>REFUNDS(HWY) - GASOLINE</t>
  </si>
  <si>
    <t>REFUNDS - SPECIAL FUEL</t>
  </si>
  <si>
    <t>REFUNDS(HWY) - SPECIAL FUEL</t>
  </si>
  <si>
    <t xml:space="preserve">  S/F (DIESEL) HWY REFUNDS</t>
  </si>
  <si>
    <t>ABOVE FIGURES COMPILED FROM MOTOR FUEL LICENSEE RECORDS OF THE MISSOURI DEPARTMENT OF REVENUE, TAXATION DIVISION, BY GERALD ROBINETT, OCTOBER 25, 2024.</t>
  </si>
  <si>
    <t>SEPTEMBER 2024</t>
  </si>
  <si>
    <t>SEPTEMBER 2023</t>
  </si>
  <si>
    <t>ABOVE FIGURES COMPILED FROM MOTOR FUEL LICENSEE RECORDS OF THE MISSOURI DEPARTMENT OF REVENUE, TAXATION DIVISION ON OCTOBER 31, 2022.</t>
  </si>
  <si>
    <t>ABOVE RECORDS COMPILED FROM MOTOR FUEL LICENSEE RECORDS OF THE MISSOURI DEPARTMENT OF REVENUE, TAXATION BUREAU, BY GERALD ROBINETT, OCTOBER 25,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</si>
</sst>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8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0" fillId="0" borderId="0" xfId="0" applyAlignment="1">
      <alignment horizontal="centerContinuous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1" fillId="0" borderId="0" xfId="0" applyFont="1"/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7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0" fontId="10" fillId="0" borderId="0" xfId="0" applyFont="1"/>
    <xf numFmtId="0" fontId="8" fillId="5" borderId="8" xfId="0" applyFont="1" applyFill="1" applyBorder="1" applyAlignment="1">
      <alignment vertical="center"/>
    </xf>
    <xf numFmtId="8" fontId="4" fillId="6" borderId="8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left" vertical="center"/>
    </xf>
    <xf numFmtId="8" fontId="4" fillId="6" borderId="7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8" fontId="0" fillId="0" borderId="0" xfId="0" applyNumberFormat="1"/>
    <xf numFmtId="0" fontId="4" fillId="0" borderId="0" xfId="0" applyFont="1"/>
    <xf numFmtId="37" fontId="4" fillId="7" borderId="0" xfId="0" applyNumberFormat="1" applyFont="1" applyFill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8" fontId="8" fillId="2" borderId="18" xfId="0" applyNumberFormat="1" applyFont="1" applyFill="1" applyBorder="1" applyAlignment="1">
      <alignment horizontal="lef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Continuous"/>
    </xf>
  </cellXfs>
  <cellStyles count="3">
    <cellStyle name="Normal" xfId="0" builtinId="0"/>
    <cellStyle name="Normal 2" xfId="1" xr:uid="{C04D6886-AD30-47C4-99CF-51EACF6DC969}"/>
    <cellStyle name="Normal 3" xfId="2" xr:uid="{C3EFD59B-EF3C-4E33-BC1A-7DA4A0BB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JUL%20-%20SEP.xls" TargetMode="External"/><Relationship Id="rId1" Type="http://schemas.openxmlformats.org/officeDocument/2006/relationships/externalLinkPath" Target="file:///S:\Tax\BTS\fuelbond\Excel\2024%20Highway%20Reports\HWYCOL%20JUL%20-%20SEP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3%20Highway%20Reports\HWYCOL%20JUL%20-%20SEPa.xls" TargetMode="External"/><Relationship Id="rId1" Type="http://schemas.openxmlformats.org/officeDocument/2006/relationships/externalLinkPath" Target="file:///S:\Tax\BTS\fuelbond\Excel\2023%20Highway%20Reports\HWYCOL%20JUL%20-%20SEP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3.xls" TargetMode="External"/><Relationship Id="rId1" Type="http://schemas.openxmlformats.org/officeDocument/2006/relationships/externalLinkPath" Target="file:///S:\Tax\BTS\fuelbond\Excel\2024%20Highway%20Reports\HWYGAL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GAL3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45% JUL"/>
      <sheetName val="11% JUL"/>
      <sheetName val="SUM JUL 2024"/>
      <sheetName val="9% AUG"/>
      <sheetName val="27% AUG"/>
      <sheetName val="11% AUG"/>
      <sheetName val="SUM AUG 2024"/>
      <sheetName val="9% SEP"/>
      <sheetName val="27% SEP"/>
      <sheetName val="11% SEP"/>
      <sheetName val="SUM SEP 2024"/>
    </sheetNames>
    <sheetDataSet>
      <sheetData sheetId="0"/>
      <sheetData sheetId="1"/>
      <sheetData sheetId="2"/>
      <sheetData sheetId="3">
        <row r="7">
          <cell r="D7">
            <v>433515807.16000003</v>
          </cell>
        </row>
      </sheetData>
      <sheetData sheetId="4">
        <row r="7">
          <cell r="B7">
            <v>0</v>
          </cell>
        </row>
      </sheetData>
      <sheetData sheetId="5">
        <row r="7">
          <cell r="B7">
            <v>75481391.319999993</v>
          </cell>
        </row>
      </sheetData>
      <sheetData sheetId="6">
        <row r="7">
          <cell r="B7">
            <v>24204</v>
          </cell>
        </row>
      </sheetData>
      <sheetData sheetId="7">
        <row r="7">
          <cell r="D7">
            <v>509021402.48000002</v>
          </cell>
        </row>
        <row r="8">
          <cell r="D8">
            <v>197491938.96000001</v>
          </cell>
        </row>
        <row r="13">
          <cell r="D13">
            <v>-2962257.7650000001</v>
          </cell>
        </row>
        <row r="14">
          <cell r="D14">
            <v>-686237.53</v>
          </cell>
        </row>
        <row r="15">
          <cell r="D15">
            <v>-4784653.17</v>
          </cell>
        </row>
        <row r="16">
          <cell r="D16">
            <v>-837470.84</v>
          </cell>
        </row>
        <row r="17">
          <cell r="D17">
            <v>-3458.39</v>
          </cell>
        </row>
        <row r="23">
          <cell r="D23">
            <v>265799.99</v>
          </cell>
        </row>
        <row r="24">
          <cell r="D24">
            <v>-16895446.289999999</v>
          </cell>
        </row>
        <row r="29">
          <cell r="D29">
            <v>136296</v>
          </cell>
        </row>
        <row r="30">
          <cell r="D30">
            <v>-3037.6</v>
          </cell>
        </row>
        <row r="32">
          <cell r="D32">
            <v>2417537.88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34815</v>
          </cell>
        </row>
        <row r="30">
          <cell r="B30">
            <v>0</v>
          </cell>
        </row>
      </sheetData>
      <sheetData sheetId="9">
        <row r="7">
          <cell r="B7">
            <v>77654267.939999998</v>
          </cell>
        </row>
        <row r="8">
          <cell r="B8">
            <v>22878840.760000002</v>
          </cell>
        </row>
        <row r="13">
          <cell r="B13">
            <v>-704583.08</v>
          </cell>
        </row>
        <row r="14">
          <cell r="B14">
            <v>-194935.33</v>
          </cell>
        </row>
        <row r="15">
          <cell r="B15">
            <v>-537131.09</v>
          </cell>
        </row>
        <row r="16">
          <cell r="B16">
            <v>-10253.64</v>
          </cell>
        </row>
        <row r="17">
          <cell r="B17">
            <v>-360.22</v>
          </cell>
        </row>
        <row r="23">
          <cell r="B23">
            <v>34337.53</v>
          </cell>
        </row>
        <row r="24">
          <cell r="B24">
            <v>-366558.13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0">
        <row r="7">
          <cell r="B7">
            <v>9770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2% JUL"/>
      <sheetName val="11% JUL"/>
      <sheetName val="SUM JUL 2023"/>
      <sheetName val="9% AUG"/>
      <sheetName val="245% AUG"/>
      <sheetName val="11% AUG"/>
      <sheetName val="SUM AUG 2023"/>
      <sheetName val="9% SEP"/>
      <sheetName val="245% SEP"/>
      <sheetName val="11% SEP"/>
      <sheetName val="SUM SEP 2023"/>
    </sheetNames>
    <sheetDataSet>
      <sheetData sheetId="0"/>
      <sheetData sheetId="1"/>
      <sheetData sheetId="2"/>
      <sheetData sheetId="3">
        <row r="7">
          <cell r="B7">
            <v>71515579.88000001</v>
          </cell>
        </row>
      </sheetData>
      <sheetData sheetId="4"/>
      <sheetData sheetId="5"/>
      <sheetData sheetId="6"/>
      <sheetData sheetId="7">
        <row r="7">
          <cell r="B7">
            <v>77260734.060000002</v>
          </cell>
        </row>
      </sheetData>
      <sheetData sheetId="8"/>
      <sheetData sheetId="9"/>
      <sheetData sheetId="10"/>
      <sheetData sheetId="11">
        <row r="7">
          <cell r="B7">
            <v>67175614.299999997</v>
          </cell>
          <cell r="D7">
            <v>553468291.60000002</v>
          </cell>
        </row>
        <row r="8">
          <cell r="B8">
            <v>25475473.009999998</v>
          </cell>
          <cell r="D8">
            <v>175627561.16</v>
          </cell>
        </row>
        <row r="13">
          <cell r="B13">
            <v>-559613.88</v>
          </cell>
          <cell r="D13">
            <v>-3654184.27</v>
          </cell>
        </row>
        <row r="14">
          <cell r="B14">
            <v>-130505.06</v>
          </cell>
          <cell r="D14">
            <v>-470105.76999999996</v>
          </cell>
        </row>
        <row r="15">
          <cell r="B15">
            <v>-320772.25</v>
          </cell>
          <cell r="D15">
            <v>-4016413.49</v>
          </cell>
        </row>
        <row r="16">
          <cell r="B16">
            <v>-14818.94</v>
          </cell>
          <cell r="D16">
            <v>-46498.11</v>
          </cell>
        </row>
        <row r="17">
          <cell r="B17">
            <v>-306.2</v>
          </cell>
          <cell r="D17">
            <v>-1778.86</v>
          </cell>
        </row>
        <row r="23">
          <cell r="B23">
            <v>57329.21</v>
          </cell>
          <cell r="D23">
            <v>371655.53</v>
          </cell>
        </row>
        <row r="24">
          <cell r="B24">
            <v>-493445.33</v>
          </cell>
          <cell r="D24">
            <v>-12713752.220000001</v>
          </cell>
        </row>
        <row r="29">
          <cell r="B29">
            <v>23401</v>
          </cell>
          <cell r="D29">
            <v>76395.27</v>
          </cell>
        </row>
        <row r="30">
          <cell r="B30">
            <v>0</v>
          </cell>
          <cell r="D30">
            <v>-2449.11</v>
          </cell>
        </row>
        <row r="32">
          <cell r="B32">
            <v>59042.48</v>
          </cell>
          <cell r="D32">
            <v>1887596.5199999998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45% JUL"/>
      <sheetName val="11% JUL"/>
      <sheetName val="SUM JUL 24"/>
      <sheetName val="9% AUG"/>
      <sheetName val="27% AUG"/>
      <sheetName val="11% AUG"/>
      <sheetName val="SUM AUG 24"/>
      <sheetName val="9% SEP"/>
      <sheetName val="27% SEP"/>
      <sheetName val="11% SEP"/>
      <sheetName val="SUM SEP 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G5">
            <v>2240564551.181818</v>
          </cell>
        </row>
        <row r="7">
          <cell r="F7">
            <v>125432747</v>
          </cell>
        </row>
        <row r="8">
          <cell r="F8">
            <v>0</v>
          </cell>
        </row>
        <row r="13">
          <cell r="F13">
            <v>1451898</v>
          </cell>
        </row>
        <row r="15">
          <cell r="F15">
            <v>61616466.497811139</v>
          </cell>
        </row>
        <row r="19">
          <cell r="F19">
            <v>2114847.2653061226</v>
          </cell>
        </row>
        <row r="20">
          <cell r="F20">
            <v>0</v>
          </cell>
        </row>
        <row r="21">
          <cell r="F21">
            <v>2247.5714285714284</v>
          </cell>
        </row>
        <row r="22">
          <cell r="F22">
            <v>1230583.530612245</v>
          </cell>
        </row>
        <row r="23">
          <cell r="F23">
            <v>1451380.387755102</v>
          </cell>
        </row>
        <row r="24">
          <cell r="F24">
            <v>5875188.2448979598</v>
          </cell>
        </row>
        <row r="25">
          <cell r="F25">
            <v>1184126.1224489796</v>
          </cell>
        </row>
        <row r="26">
          <cell r="F26">
            <v>9830213.1999999993</v>
          </cell>
        </row>
        <row r="28">
          <cell r="G28">
            <v>19647449.122448981</v>
          </cell>
        </row>
        <row r="32">
          <cell r="G32">
            <v>1036647964.823992</v>
          </cell>
        </row>
        <row r="33">
          <cell r="F33">
            <v>48088565</v>
          </cell>
        </row>
        <row r="34">
          <cell r="F34">
            <v>338971</v>
          </cell>
        </row>
        <row r="35">
          <cell r="F35">
            <v>0</v>
          </cell>
        </row>
        <row r="36">
          <cell r="F36">
            <v>175805973</v>
          </cell>
        </row>
        <row r="38">
          <cell r="F38">
            <v>14806966.412118152</v>
          </cell>
        </row>
        <row r="41">
          <cell r="F41">
            <v>22422237.06122449</v>
          </cell>
        </row>
        <row r="42">
          <cell r="F42">
            <v>965296</v>
          </cell>
        </row>
        <row r="43">
          <cell r="F43">
            <v>14096.265306122448</v>
          </cell>
        </row>
        <row r="45">
          <cell r="F45">
            <v>23035016.326530613</v>
          </cell>
        </row>
        <row r="50">
          <cell r="G50">
            <v>1066686.693877551</v>
          </cell>
        </row>
        <row r="51">
          <cell r="G51">
            <v>-67020275.387755103</v>
          </cell>
        </row>
        <row r="56">
          <cell r="G56">
            <v>1515934</v>
          </cell>
        </row>
        <row r="57">
          <cell r="G57">
            <v>-33751</v>
          </cell>
        </row>
      </sheetData>
      <sheetData sheetId="8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387112</v>
          </cell>
        </row>
        <row r="57">
          <cell r="C57">
            <v>0</v>
          </cell>
        </row>
      </sheetData>
      <sheetData sheetId="9">
        <row r="5">
          <cell r="C5">
            <v>313847165</v>
          </cell>
        </row>
        <row r="7">
          <cell r="B7">
            <v>17063183</v>
          </cell>
        </row>
        <row r="8">
          <cell r="B8">
            <v>0</v>
          </cell>
        </row>
        <row r="13">
          <cell r="B13">
            <v>130596</v>
          </cell>
        </row>
        <row r="15">
          <cell r="B15">
            <v>8785790</v>
          </cell>
        </row>
        <row r="19">
          <cell r="B19">
            <v>467229</v>
          </cell>
        </row>
        <row r="20">
          <cell r="B20">
            <v>0</v>
          </cell>
        </row>
        <row r="21">
          <cell r="B21">
            <v>190</v>
          </cell>
        </row>
        <row r="22">
          <cell r="B22">
            <v>256444</v>
          </cell>
        </row>
        <row r="23">
          <cell r="B23">
            <v>1824447</v>
          </cell>
        </row>
        <row r="24">
          <cell r="B24">
            <v>0</v>
          </cell>
        </row>
        <row r="25">
          <cell r="B25">
            <v>61258</v>
          </cell>
        </row>
        <row r="26">
          <cell r="B26">
            <v>2599138</v>
          </cell>
        </row>
        <row r="32">
          <cell r="C32">
            <v>115866135</v>
          </cell>
        </row>
        <row r="33">
          <cell r="B33">
            <v>6293930</v>
          </cell>
        </row>
        <row r="34">
          <cell r="B34">
            <v>26442</v>
          </cell>
        </row>
        <row r="35">
          <cell r="B35">
            <v>0</v>
          </cell>
        </row>
        <row r="36">
          <cell r="B36">
            <v>23176422</v>
          </cell>
        </row>
        <row r="38">
          <cell r="B38">
            <v>1533224</v>
          </cell>
        </row>
        <row r="41">
          <cell r="B41">
            <v>1989374</v>
          </cell>
        </row>
        <row r="42">
          <cell r="B42">
            <v>136715</v>
          </cell>
        </row>
        <row r="43">
          <cell r="B43">
            <v>1334</v>
          </cell>
        </row>
        <row r="50">
          <cell r="C50">
            <v>127176</v>
          </cell>
        </row>
        <row r="51">
          <cell r="C51">
            <v>-1357623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0">
        <row r="5">
          <cell r="C5">
            <v>88818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1">
        <row r="45">
          <cell r="B45">
            <v>2127423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2% JUL"/>
      <sheetName val="11% JUL"/>
      <sheetName val="SUM JUL 23"/>
      <sheetName val="9% AUG"/>
      <sheetName val="245% AUG"/>
      <sheetName val="11% AUG"/>
      <sheetName val="SUM AUG 23"/>
      <sheetName val="9% SEP"/>
      <sheetName val="245% SEP"/>
      <sheetName val="11% SEP"/>
      <sheetName val="SUM SEP 23"/>
      <sheetName val="SUM JUN 23"/>
    </sheetNames>
    <sheetDataSet>
      <sheetData sheetId="0"/>
      <sheetData sheetId="1"/>
      <sheetData sheetId="2"/>
      <sheetData sheetId="3">
        <row r="5">
          <cell r="C5">
            <v>345319276</v>
          </cell>
        </row>
      </sheetData>
      <sheetData sheetId="4"/>
      <sheetData sheetId="5"/>
      <sheetData sheetId="6"/>
      <sheetData sheetId="7">
        <row r="5">
          <cell r="C5">
            <v>343660806</v>
          </cell>
        </row>
      </sheetData>
      <sheetData sheetId="8"/>
      <sheetData sheetId="9"/>
      <sheetData sheetId="10"/>
      <sheetData sheetId="11">
        <row r="5">
          <cell r="C5">
            <v>300937460</v>
          </cell>
          <cell r="G5">
            <v>2684512219</v>
          </cell>
        </row>
        <row r="7">
          <cell r="B7">
            <v>17725018</v>
          </cell>
          <cell r="F7">
            <v>156076062</v>
          </cell>
        </row>
        <row r="8">
          <cell r="B8">
            <v>0</v>
          </cell>
          <cell r="F8">
            <v>0</v>
          </cell>
        </row>
        <row r="13">
          <cell r="B13">
            <v>207160</v>
          </cell>
          <cell r="F13">
            <v>1642599</v>
          </cell>
        </row>
        <row r="15">
          <cell r="B15">
            <v>8391135</v>
          </cell>
          <cell r="F15">
            <v>74622282</v>
          </cell>
        </row>
        <row r="19">
          <cell r="B19">
            <v>212458</v>
          </cell>
          <cell r="F19">
            <v>3005577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6599</v>
          </cell>
        </row>
        <row r="22">
          <cell r="B22">
            <v>92882</v>
          </cell>
          <cell r="F22">
            <v>1569897</v>
          </cell>
        </row>
        <row r="23">
          <cell r="B23">
            <v>944354</v>
          </cell>
          <cell r="F23">
            <v>4701791</v>
          </cell>
        </row>
        <row r="24">
          <cell r="B24">
            <v>783317</v>
          </cell>
          <cell r="F24">
            <v>4624273</v>
          </cell>
        </row>
        <row r="25">
          <cell r="B25">
            <v>251126</v>
          </cell>
          <cell r="F25">
            <v>2327190</v>
          </cell>
        </row>
        <row r="26">
          <cell r="B26">
            <v>2610101</v>
          </cell>
          <cell r="F26">
            <v>9423685</v>
          </cell>
        </row>
        <row r="32">
          <cell r="C32">
            <v>137916549</v>
          </cell>
          <cell r="G32">
            <v>1063530397</v>
          </cell>
        </row>
        <row r="33">
          <cell r="B33">
            <v>6926685</v>
          </cell>
          <cell r="F33">
            <v>63442254</v>
          </cell>
        </row>
        <row r="34">
          <cell r="B34">
            <v>50988</v>
          </cell>
          <cell r="F34">
            <v>424861</v>
          </cell>
        </row>
        <row r="35">
          <cell r="B35">
            <v>0</v>
          </cell>
          <cell r="F35">
            <v>0</v>
          </cell>
        </row>
        <row r="36">
          <cell r="B36">
            <v>24765489</v>
          </cell>
          <cell r="F36">
            <v>202832874</v>
          </cell>
        </row>
        <row r="38">
          <cell r="B38">
            <v>2019198</v>
          </cell>
          <cell r="F38">
            <v>14627411</v>
          </cell>
        </row>
        <row r="41">
          <cell r="B41">
            <v>1309274</v>
          </cell>
          <cell r="F41">
            <v>17926465</v>
          </cell>
        </row>
        <row r="42">
          <cell r="B42">
            <v>296379</v>
          </cell>
          <cell r="F42">
            <v>933786</v>
          </cell>
        </row>
        <row r="43">
          <cell r="B43">
            <v>1250</v>
          </cell>
          <cell r="F43">
            <v>7919</v>
          </cell>
        </row>
        <row r="45">
          <cell r="B45">
            <v>1606903</v>
          </cell>
          <cell r="F45">
            <v>18868170</v>
          </cell>
        </row>
        <row r="50">
          <cell r="C50">
            <v>233996</v>
          </cell>
          <cell r="G50">
            <v>1643229</v>
          </cell>
        </row>
        <row r="51">
          <cell r="C51">
            <v>-2014063</v>
          </cell>
          <cell r="G51">
            <v>-55217137</v>
          </cell>
        </row>
        <row r="56">
          <cell r="C56">
            <v>260256</v>
          </cell>
          <cell r="G56">
            <v>850516</v>
          </cell>
        </row>
        <row r="57">
          <cell r="C57">
            <v>0</v>
          </cell>
          <cell r="G57">
            <v>-27212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workbookViewId="0"/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39" t="s">
        <v>0</v>
      </c>
      <c r="B1" s="16"/>
      <c r="C1" s="39"/>
      <c r="D1" s="40"/>
      <c r="E1" s="41"/>
    </row>
    <row r="2" spans="1:6" ht="15.75" x14ac:dyDescent="0.25">
      <c r="A2" s="39" t="s">
        <v>64</v>
      </c>
      <c r="B2" s="16"/>
      <c r="C2" s="39"/>
      <c r="D2" s="40"/>
      <c r="E2" s="16"/>
      <c r="F2" s="41"/>
    </row>
    <row r="3" spans="1:6" ht="15.75" x14ac:dyDescent="0.25">
      <c r="A3" s="42" t="s">
        <v>24</v>
      </c>
      <c r="B3" s="42"/>
      <c r="C3" s="42"/>
      <c r="D3" s="42"/>
      <c r="E3" s="43"/>
    </row>
    <row r="4" spans="1:6" ht="15.75" x14ac:dyDescent="0.25">
      <c r="A4" s="43"/>
      <c r="B4" s="42"/>
      <c r="C4" s="42"/>
      <c r="D4" s="42"/>
      <c r="E4" s="43"/>
    </row>
    <row r="5" spans="1:6" s="46" customFormat="1" ht="15.75" x14ac:dyDescent="0.25">
      <c r="A5" s="44"/>
      <c r="B5" s="45" t="s">
        <v>84</v>
      </c>
      <c r="C5" s="45" t="s">
        <v>85</v>
      </c>
      <c r="D5" s="45" t="s">
        <v>27</v>
      </c>
      <c r="E5" s="45" t="s">
        <v>28</v>
      </c>
    </row>
    <row r="6" spans="1:6" ht="15.75" x14ac:dyDescent="0.25">
      <c r="A6" s="47"/>
      <c r="B6" s="48"/>
      <c r="C6" s="49"/>
      <c r="D6" s="50"/>
      <c r="E6" s="49"/>
    </row>
    <row r="7" spans="1:6" ht="15.75" x14ac:dyDescent="0.25">
      <c r="A7" s="51" t="s">
        <v>65</v>
      </c>
      <c r="B7" s="52">
        <f>+'[1]9% SEP'!B7+'[1]11% SEP'!B7+'[1]27% SEP'!B7</f>
        <v>77664037.939999998</v>
      </c>
      <c r="C7" s="53">
        <f>'[2]SUM SEP 2023'!$B$7</f>
        <v>67175614.299999997</v>
      </c>
      <c r="D7" s="53">
        <f>SUM(B7+'[1]SUM AUG 2024'!D7)</f>
        <v>586685440.42000008</v>
      </c>
      <c r="E7" s="54">
        <f>'[2]SUM SEP 2023'!$D$7</f>
        <v>553468291.60000002</v>
      </c>
    </row>
    <row r="8" spans="1:6" ht="15.75" x14ac:dyDescent="0.25">
      <c r="A8" s="47" t="s">
        <v>66</v>
      </c>
      <c r="B8" s="77">
        <f>+'[1]9% SEP'!B8+'[1]11% SEP'!B8+'[1]27% SEP'!B8</f>
        <v>22878840.760000002</v>
      </c>
      <c r="C8" s="55">
        <f>'[2]SUM SEP 2023'!$B$8</f>
        <v>25475473.009999998</v>
      </c>
      <c r="D8" s="56">
        <f>SUM(B8+'[1]SUM AUG 2024'!D8)</f>
        <v>220370779.72</v>
      </c>
      <c r="E8" s="57">
        <f>'[2]SUM SEP 2023'!$D$8</f>
        <v>175627561.16</v>
      </c>
    </row>
    <row r="9" spans="1:6" ht="16.5" thickBot="1" x14ac:dyDescent="0.3">
      <c r="A9" s="58"/>
      <c r="B9" s="59"/>
      <c r="C9" s="58"/>
      <c r="D9" s="58"/>
      <c r="E9" s="60"/>
    </row>
    <row r="10" spans="1:6" ht="16.5" thickTop="1" x14ac:dyDescent="0.25">
      <c r="A10" s="61"/>
      <c r="B10" s="55"/>
      <c r="C10" s="55"/>
      <c r="D10" s="62"/>
      <c r="E10" s="62"/>
    </row>
    <row r="11" spans="1:6" ht="16.5" thickBot="1" x14ac:dyDescent="0.3">
      <c r="A11" s="63" t="s">
        <v>67</v>
      </c>
      <c r="B11" s="60">
        <f>SUM(B7:B8)</f>
        <v>100542878.7</v>
      </c>
      <c r="C11" s="60">
        <f>SUM(C7:C8)</f>
        <v>92651087.310000002</v>
      </c>
      <c r="D11" s="60">
        <f>SUM(D7:D8)</f>
        <v>807056220.1400001</v>
      </c>
      <c r="E11" s="60">
        <f>SUM(E7:E8)</f>
        <v>729095852.75999999</v>
      </c>
    </row>
    <row r="12" spans="1:6" ht="16.5" thickTop="1" x14ac:dyDescent="0.25">
      <c r="A12" s="61"/>
      <c r="B12" s="55"/>
      <c r="C12" s="55"/>
      <c r="D12" s="62"/>
      <c r="E12" s="62"/>
    </row>
    <row r="13" spans="1:6" ht="15.75" x14ac:dyDescent="0.25">
      <c r="A13" s="51" t="s">
        <v>68</v>
      </c>
      <c r="B13" s="53">
        <f>+'[1]9% SEP'!B13+'[1]11% SEP'!B13+'[1]27% SEP'!B13</f>
        <v>-704583.08</v>
      </c>
      <c r="C13" s="53">
        <f>'[2]SUM SEP 2023'!$B$13</f>
        <v>-559613.88</v>
      </c>
      <c r="D13" s="53">
        <f>SUM(B13+'[1]SUM AUG 2024'!D13)</f>
        <v>-3666840.8450000002</v>
      </c>
      <c r="E13" s="53">
        <f>'[2]SUM SEP 2023'!$D$13</f>
        <v>-3654184.27</v>
      </c>
    </row>
    <row r="14" spans="1:6" ht="15.75" x14ac:dyDescent="0.25">
      <c r="A14" s="78" t="s">
        <v>79</v>
      </c>
      <c r="B14" s="56">
        <f>+'[1]9% SEP'!B14+'[1]11% SEP'!B14+'[1]27% SEP'!B14</f>
        <v>-194935.33</v>
      </c>
      <c r="C14" s="56">
        <f>'[2]SUM SEP 2023'!$B$14</f>
        <v>-130505.06</v>
      </c>
      <c r="D14" s="56">
        <f>SUM(B14+'[1]SUM AUG 2024'!D14)</f>
        <v>-881172.86</v>
      </c>
      <c r="E14" s="56">
        <f>'[2]SUM SEP 2023'!$D$14</f>
        <v>-470105.76999999996</v>
      </c>
    </row>
    <row r="15" spans="1:6" ht="15.75" x14ac:dyDescent="0.25">
      <c r="A15" s="75" t="s">
        <v>80</v>
      </c>
      <c r="B15" s="76">
        <f>+'[1]9% SEP'!B15+'[1]11% SEP'!B15+'[1]27% SEP'!B15</f>
        <v>-537131.09</v>
      </c>
      <c r="C15" s="76">
        <f>'[2]SUM SEP 2023'!$B$15</f>
        <v>-320772.25</v>
      </c>
      <c r="D15" s="79">
        <f>SUM(B15+'[1]SUM AUG 2024'!D15)</f>
        <v>-5321784.26</v>
      </c>
      <c r="E15" s="79">
        <f>'[2]SUM SEP 2023'!$D$15</f>
        <v>-4016413.49</v>
      </c>
    </row>
    <row r="16" spans="1:6" ht="15.75" x14ac:dyDescent="0.25">
      <c r="A16" s="61" t="s">
        <v>81</v>
      </c>
      <c r="B16" s="55">
        <f>+'[1]9% SEP'!B16+'[1]11% SEP'!B16+'[1]27% SEP'!B16</f>
        <v>-10253.64</v>
      </c>
      <c r="C16" s="56">
        <f>'[2]SUM SEP 2023'!$B$16</f>
        <v>-14818.94</v>
      </c>
      <c r="D16" s="62">
        <f>SUM(B16+'[1]SUM AUG 2024'!D16)</f>
        <v>-847724.48</v>
      </c>
      <c r="E16" s="56">
        <f>'[2]SUM SEP 2023'!$D$16</f>
        <v>-46498.11</v>
      </c>
    </row>
    <row r="17" spans="1:8" ht="16.5" thickBot="1" x14ac:dyDescent="0.3">
      <c r="A17" s="63" t="s">
        <v>69</v>
      </c>
      <c r="B17" s="65">
        <f>+'[1]9% SEP'!B17+'[1]11% SEP'!B17+'[1]27% SEP'!B17</f>
        <v>-360.22</v>
      </c>
      <c r="C17" s="65">
        <f>'[2]SUM SEP 2023'!$B$17</f>
        <v>-306.2</v>
      </c>
      <c r="D17" s="65">
        <f>SUM(B17+'[1]SUM AUG 2024'!D17)</f>
        <v>-3818.6099999999997</v>
      </c>
      <c r="E17" s="65">
        <f>'[2]SUM SEP 2023'!$D$17</f>
        <v>-1778.86</v>
      </c>
    </row>
    <row r="18" spans="1:8" ht="16.5" thickTop="1" x14ac:dyDescent="0.25">
      <c r="A18" s="80"/>
      <c r="B18" s="66"/>
      <c r="C18" s="66"/>
      <c r="D18" s="67"/>
      <c r="E18" s="67"/>
    </row>
    <row r="19" spans="1:8" ht="16.5" thickBot="1" x14ac:dyDescent="0.3">
      <c r="A19" s="63" t="s">
        <v>47</v>
      </c>
      <c r="B19" s="60">
        <f>SUM(B13:B17)</f>
        <v>-1447263.3599999999</v>
      </c>
      <c r="C19" s="60">
        <f>SUM(C13:C17)</f>
        <v>-1026016.3299999998</v>
      </c>
      <c r="D19" s="60">
        <f>SUM(D13:D17)</f>
        <v>-10721341.055</v>
      </c>
      <c r="E19" s="60">
        <f>SUM(E13:E17)</f>
        <v>-8188980.5000000009</v>
      </c>
    </row>
    <row r="20" spans="1:8" ht="16.5" thickTop="1" x14ac:dyDescent="0.25">
      <c r="A20" s="80"/>
      <c r="B20" s="66"/>
      <c r="C20" s="66"/>
      <c r="D20" s="67"/>
      <c r="E20" s="67"/>
    </row>
    <row r="21" spans="1:8" ht="16.5" thickBot="1" x14ac:dyDescent="0.3">
      <c r="A21" s="63" t="s">
        <v>70</v>
      </c>
      <c r="B21" s="60">
        <f>B11+B19</f>
        <v>99095615.340000004</v>
      </c>
      <c r="C21" s="60">
        <f>SUM(C11+C19)</f>
        <v>91625070.980000004</v>
      </c>
      <c r="D21" s="60">
        <f>D11+D19</f>
        <v>796334879.08500016</v>
      </c>
      <c r="E21" s="60">
        <f>E11+E19</f>
        <v>720906872.25999999</v>
      </c>
    </row>
    <row r="22" spans="1:8" ht="16.5" thickTop="1" x14ac:dyDescent="0.25">
      <c r="A22" s="80"/>
      <c r="B22" s="66"/>
      <c r="C22" s="66"/>
      <c r="D22" s="67"/>
      <c r="E22" s="67"/>
    </row>
    <row r="23" spans="1:8" ht="15.75" x14ac:dyDescent="0.25">
      <c r="A23" s="51" t="s">
        <v>71</v>
      </c>
      <c r="B23" s="53">
        <f>+'[1]9% SEP'!B23+'[1]11% SEP'!B23+'[1]27% SEP'!B23</f>
        <v>34337.53</v>
      </c>
      <c r="C23" s="53">
        <f>'[2]SUM SEP 2023'!$B$23</f>
        <v>57329.21</v>
      </c>
      <c r="D23" s="53">
        <f>SUM(B23+'[1]SUM AUG 2024'!D23)</f>
        <v>300137.52</v>
      </c>
      <c r="E23" s="53">
        <f>'[2]SUM SEP 2023'!$D$23</f>
        <v>371655.53</v>
      </c>
    </row>
    <row r="24" spans="1:8" ht="16.5" thickBot="1" x14ac:dyDescent="0.3">
      <c r="A24" s="68" t="s">
        <v>72</v>
      </c>
      <c r="B24" s="69">
        <f>+'[1]9% SEP'!B24+'[1]11% SEP'!B24+'[1]27% SEP'!B24</f>
        <v>-366558.13</v>
      </c>
      <c r="C24" s="69">
        <f>'[2]SUM SEP 2023'!$B$24</f>
        <v>-493445.33</v>
      </c>
      <c r="D24" s="81">
        <f>SUM(B24+'[1]SUM AUG 2024'!D24)</f>
        <v>-17262004.419999998</v>
      </c>
      <c r="E24" s="81">
        <f>'[2]SUM SEP 2023'!$D$24</f>
        <v>-12713752.220000001</v>
      </c>
    </row>
    <row r="25" spans="1:8" ht="16.5" thickTop="1" x14ac:dyDescent="0.25">
      <c r="A25" s="70"/>
      <c r="B25" s="71"/>
      <c r="C25" s="71"/>
      <c r="D25" s="71"/>
      <c r="E25" s="71"/>
    </row>
    <row r="26" spans="1:8" ht="15.75" x14ac:dyDescent="0.25">
      <c r="A26" s="47" t="s">
        <v>67</v>
      </c>
      <c r="B26" s="72">
        <f>B21+B23+B24</f>
        <v>98763394.74000001</v>
      </c>
      <c r="C26" s="72">
        <f>SUM(C21+C23+C24)</f>
        <v>91188954.859999999</v>
      </c>
      <c r="D26" s="73">
        <f>D21+D23+D24</f>
        <v>779373012.18500018</v>
      </c>
      <c r="E26" s="73">
        <f>E21+E23+E24</f>
        <v>708564775.56999993</v>
      </c>
    </row>
    <row r="27" spans="1:8" ht="16.5" thickBot="1" x14ac:dyDescent="0.3">
      <c r="A27" s="58"/>
      <c r="B27" s="60"/>
      <c r="C27" s="60"/>
      <c r="D27" s="60"/>
      <c r="E27" s="60"/>
      <c r="H27" s="82"/>
    </row>
    <row r="28" spans="1:8" ht="16.5" thickTop="1" x14ac:dyDescent="0.25">
      <c r="A28" s="47"/>
      <c r="B28" s="56"/>
      <c r="C28" s="56"/>
      <c r="D28" s="57"/>
      <c r="E28" s="57"/>
    </row>
    <row r="29" spans="1:8" ht="15.75" x14ac:dyDescent="0.25">
      <c r="A29" s="51" t="s">
        <v>73</v>
      </c>
      <c r="B29" s="53">
        <f>+'[1]9% SEP'!B29+'[1]11% SEP'!B29+'[1]27% SEP'!B29</f>
        <v>34815</v>
      </c>
      <c r="C29" s="53">
        <f>'[2]SUM SEP 2023'!$B$29</f>
        <v>23401</v>
      </c>
      <c r="D29" s="53">
        <f>SUM(B29+'[1]SUM AUG 2024'!D29)</f>
        <v>171111</v>
      </c>
      <c r="E29" s="53">
        <f>'[2]SUM SEP 2023'!$D$29</f>
        <v>76395.27</v>
      </c>
    </row>
    <row r="30" spans="1:8" ht="15.75" x14ac:dyDescent="0.25">
      <c r="A30" s="47" t="s">
        <v>63</v>
      </c>
      <c r="B30" s="55">
        <f>+'[1]9% SEP'!B30+'[1]11% SEP'!B30+'[1]27% SEP'!B30</f>
        <v>0</v>
      </c>
      <c r="C30" s="55">
        <f>'[2]SUM SEP 2023'!$B$30</f>
        <v>0</v>
      </c>
      <c r="D30" s="57">
        <f>SUM(B30+'[1]SUM AUG 2024'!D30)</f>
        <v>-3037.6</v>
      </c>
      <c r="E30" s="57">
        <f>'[2]SUM SEP 2023'!$D$30</f>
        <v>-2449.11</v>
      </c>
    </row>
    <row r="31" spans="1:8" ht="15.75" x14ac:dyDescent="0.25">
      <c r="A31" s="64"/>
      <c r="B31" s="70"/>
      <c r="C31" s="70"/>
      <c r="D31" s="70"/>
      <c r="E31" s="70"/>
    </row>
    <row r="32" spans="1:8" ht="15.75" x14ac:dyDescent="0.25">
      <c r="A32" s="47" t="s">
        <v>74</v>
      </c>
      <c r="B32" s="56">
        <f>9360+81442.04</f>
        <v>90802.04</v>
      </c>
      <c r="C32" s="56">
        <f>'[2]SUM SEP 2023'!$B$32</f>
        <v>59042.48</v>
      </c>
      <c r="D32" s="57">
        <f>SUM(B32+'[1]SUM AUG 2024'!D32)</f>
        <v>2508339.92</v>
      </c>
      <c r="E32" s="57">
        <f>'[2]SUM SEP 2023'!$D$32</f>
        <v>1887596.5199999998</v>
      </c>
    </row>
    <row r="33" spans="1:5" ht="16.5" thickBot="1" x14ac:dyDescent="0.3">
      <c r="A33" s="58"/>
      <c r="B33" s="60"/>
      <c r="C33" s="60"/>
      <c r="D33" s="60"/>
      <c r="E33" s="60"/>
    </row>
    <row r="34" spans="1:5" ht="16.5" thickTop="1" x14ac:dyDescent="0.25">
      <c r="A34" s="80"/>
      <c r="B34" s="66"/>
      <c r="C34" s="66"/>
      <c r="D34" s="67"/>
      <c r="E34" s="67"/>
    </row>
    <row r="35" spans="1:5" s="74" customFormat="1" ht="15.75" x14ac:dyDescent="0.25">
      <c r="A35" s="86" t="s">
        <v>75</v>
      </c>
      <c r="B35" s="87">
        <f>B26+B29+B30+B32</f>
        <v>98889011.780000016</v>
      </c>
      <c r="C35" s="87">
        <f>SUM(C26+C29+C30+C32)</f>
        <v>91271398.340000004</v>
      </c>
      <c r="D35" s="87">
        <f>D26+D29+D30+D32</f>
        <v>782049425.50500011</v>
      </c>
      <c r="E35" s="87">
        <f>E26+E29+E30+E32</f>
        <v>710526318.24999988</v>
      </c>
    </row>
    <row r="37" spans="1:5" x14ac:dyDescent="0.25">
      <c r="A37" s="88" t="s">
        <v>87</v>
      </c>
      <c r="B37" s="2"/>
      <c r="C37" s="2"/>
      <c r="D37" s="2"/>
      <c r="E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20" ht="15.75" x14ac:dyDescent="0.25">
      <c r="A2" s="3" t="s">
        <v>25</v>
      </c>
      <c r="B2" s="3"/>
      <c r="C2" s="3"/>
      <c r="D2" s="21"/>
      <c r="E2" s="3"/>
      <c r="F2" s="3"/>
      <c r="G2" s="3"/>
      <c r="H2" s="3"/>
      <c r="I2" s="3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</row>
    <row r="4" spans="1:20" ht="15.75" x14ac:dyDescent="0.25">
      <c r="A4" s="22"/>
      <c r="B4" s="22" t="s">
        <v>84</v>
      </c>
      <c r="C4" s="22"/>
      <c r="D4" s="22" t="s">
        <v>85</v>
      </c>
      <c r="E4" s="22" t="s">
        <v>26</v>
      </c>
      <c r="F4" s="22" t="s">
        <v>27</v>
      </c>
      <c r="G4" s="85"/>
      <c r="H4" s="22" t="s">
        <v>28</v>
      </c>
      <c r="I4" s="22"/>
      <c r="J4" s="5"/>
      <c r="R4" s="1"/>
      <c r="S4" s="1"/>
      <c r="T4" s="1"/>
    </row>
    <row r="5" spans="1:20" ht="15.75" x14ac:dyDescent="0.25">
      <c r="A5" s="5" t="s">
        <v>29</v>
      </c>
      <c r="B5" s="23"/>
      <c r="C5" s="24">
        <f>'[3]9% SEP'!C5+'[3]11% SEP'!C5+'[3]27% SEP'!C5</f>
        <v>313935983</v>
      </c>
      <c r="D5" s="23"/>
      <c r="E5" s="24">
        <f>'[4]SUM SEP 23'!$C$5</f>
        <v>300937460</v>
      </c>
      <c r="F5" s="23"/>
      <c r="G5" s="24">
        <f>+C5+'[3]SUM AUG 24'!G5</f>
        <v>2554500534.181818</v>
      </c>
      <c r="H5" s="23"/>
      <c r="I5" s="24">
        <f>'[4]SUM SEP 23'!$G$5</f>
        <v>2684512219</v>
      </c>
      <c r="J5" s="5"/>
      <c r="R5" s="1"/>
      <c r="S5" s="1"/>
      <c r="T5" s="1"/>
    </row>
    <row r="6" spans="1:20" ht="15.75" x14ac:dyDescent="0.25">
      <c r="A6" s="5"/>
      <c r="B6" s="23"/>
      <c r="C6" s="24"/>
      <c r="D6" s="23"/>
      <c r="E6" s="24"/>
      <c r="F6" s="23"/>
      <c r="G6" s="24"/>
      <c r="H6" s="23"/>
      <c r="I6" s="24"/>
      <c r="J6" s="5"/>
      <c r="R6" s="1"/>
      <c r="S6" s="1"/>
      <c r="T6" s="1"/>
    </row>
    <row r="7" spans="1:20" ht="15.75" x14ac:dyDescent="0.25">
      <c r="A7" s="5" t="s">
        <v>30</v>
      </c>
      <c r="B7" s="23">
        <f>'[3]9% SEP'!B7+'[3]11% SEP'!B7+'[3]27% SEP'!B7</f>
        <v>17063183</v>
      </c>
      <c r="C7" s="24"/>
      <c r="D7" s="23">
        <f>'[4]SUM SEP 23'!$B$7</f>
        <v>17725018</v>
      </c>
      <c r="E7" s="24"/>
      <c r="F7" s="23">
        <f>+B7+'[3]SUM AUG 24'!F7</f>
        <v>142495930</v>
      </c>
      <c r="G7" s="24"/>
      <c r="H7" s="23">
        <f>'[4]SUM SEP 23'!$F$7</f>
        <v>156076062</v>
      </c>
      <c r="I7" s="24"/>
      <c r="J7" s="5"/>
      <c r="R7" s="1"/>
      <c r="S7" s="1"/>
      <c r="T7" s="1"/>
    </row>
    <row r="8" spans="1:20" ht="15.75" x14ac:dyDescent="0.25">
      <c r="A8" s="5" t="s">
        <v>31</v>
      </c>
      <c r="B8" s="23">
        <f>'[3]9% SEP'!B8+'[3]11% SEP'!B8+'[3]27% SEP'!B8</f>
        <v>0</v>
      </c>
      <c r="C8" s="24"/>
      <c r="D8" s="23">
        <f>'[4]SUM SEP 23'!$B$8</f>
        <v>0</v>
      </c>
      <c r="E8" s="24"/>
      <c r="F8" s="23">
        <f>+B8+'[3]SUM AUG 24'!F8</f>
        <v>0</v>
      </c>
      <c r="G8" s="24"/>
      <c r="H8" s="23">
        <f>'[4]SUM SEP 23'!$F$8</f>
        <v>0</v>
      </c>
      <c r="I8" s="24"/>
      <c r="J8" s="5"/>
      <c r="R8" s="1"/>
      <c r="S8" s="1"/>
      <c r="T8" s="1"/>
    </row>
    <row r="9" spans="1:20" ht="15.75" x14ac:dyDescent="0.25">
      <c r="A9" s="5"/>
      <c r="B9" s="23" t="s">
        <v>26</v>
      </c>
      <c r="C9" s="24">
        <f>B7+B8</f>
        <v>17063183</v>
      </c>
      <c r="D9" s="23" t="s">
        <v>26</v>
      </c>
      <c r="E9" s="24">
        <f>D7+D8</f>
        <v>17725018</v>
      </c>
      <c r="F9" s="23" t="s">
        <v>26</v>
      </c>
      <c r="G9" s="24">
        <f>F7+F8</f>
        <v>142495930</v>
      </c>
      <c r="H9" s="23" t="s">
        <v>26</v>
      </c>
      <c r="I9" s="24">
        <f>H7+H8</f>
        <v>156076062</v>
      </c>
      <c r="J9" s="5"/>
      <c r="R9" s="1"/>
      <c r="S9" s="1"/>
      <c r="T9" s="1"/>
    </row>
    <row r="10" spans="1:20" ht="15.75" x14ac:dyDescent="0.25">
      <c r="A10" s="5" t="s">
        <v>32</v>
      </c>
      <c r="B10" s="23"/>
      <c r="C10" s="24" t="s">
        <v>26</v>
      </c>
      <c r="D10" s="23"/>
      <c r="E10" s="24" t="s">
        <v>26</v>
      </c>
      <c r="F10" s="23"/>
      <c r="G10" s="24" t="s">
        <v>26</v>
      </c>
      <c r="H10" s="23"/>
      <c r="I10" s="24" t="s">
        <v>26</v>
      </c>
      <c r="J10" s="5"/>
      <c r="R10" s="1"/>
      <c r="S10" s="1"/>
      <c r="T10" s="1"/>
    </row>
    <row r="11" spans="1:20" ht="15.75" x14ac:dyDescent="0.25">
      <c r="A11" s="22" t="s">
        <v>33</v>
      </c>
      <c r="B11" s="25"/>
      <c r="C11" s="26">
        <f>C5-C9</f>
        <v>296872800</v>
      </c>
      <c r="D11" s="25"/>
      <c r="E11" s="26">
        <f>E5-E9</f>
        <v>283212442</v>
      </c>
      <c r="F11" s="25" t="s">
        <v>26</v>
      </c>
      <c r="G11" s="26">
        <f>G5-G9</f>
        <v>2412004604.181818</v>
      </c>
      <c r="H11" s="25" t="s">
        <v>26</v>
      </c>
      <c r="I11" s="26">
        <f>I5-I9</f>
        <v>2528436157</v>
      </c>
      <c r="J11" s="5"/>
      <c r="R11" s="1"/>
      <c r="S11" s="1"/>
      <c r="T11" s="1"/>
    </row>
    <row r="12" spans="1:20" ht="15.75" x14ac:dyDescent="0.25">
      <c r="A12" s="5" t="s">
        <v>34</v>
      </c>
      <c r="B12" s="23"/>
      <c r="C12" s="24"/>
      <c r="D12" s="23"/>
      <c r="E12" s="24"/>
      <c r="F12" s="23"/>
      <c r="G12" s="24"/>
      <c r="H12" s="23"/>
      <c r="I12" s="24"/>
      <c r="J12" s="5"/>
      <c r="R12" s="1"/>
      <c r="S12" s="1"/>
      <c r="T12" s="1"/>
    </row>
    <row r="13" spans="1:20" ht="15.75" x14ac:dyDescent="0.25">
      <c r="A13" s="5" t="s">
        <v>35</v>
      </c>
      <c r="B13" s="23">
        <f>'[3]9% SEP'!B13+'[3]11% SEP'!B13+'[3]27% SEP'!B13</f>
        <v>130596</v>
      </c>
      <c r="C13" s="24"/>
      <c r="D13" s="23">
        <f>'[4]SUM SEP 23'!$B$13</f>
        <v>207160</v>
      </c>
      <c r="E13" s="24"/>
      <c r="F13" s="23">
        <f>+B13+'[3]SUM AUG 24'!F13</f>
        <v>1582494</v>
      </c>
      <c r="G13" s="24"/>
      <c r="H13" s="23">
        <f>'[4]SUM SEP 23'!$F$13</f>
        <v>1642599</v>
      </c>
      <c r="I13" s="24"/>
      <c r="J13" s="5"/>
      <c r="R13" s="1"/>
      <c r="S13" s="1"/>
      <c r="T13" s="1"/>
    </row>
    <row r="14" spans="1:20" ht="15.75" x14ac:dyDescent="0.25">
      <c r="A14" s="5" t="s">
        <v>36</v>
      </c>
      <c r="B14" s="23" t="s">
        <v>26</v>
      </c>
      <c r="C14" s="24">
        <f>B13</f>
        <v>130596</v>
      </c>
      <c r="D14" s="23" t="s">
        <v>26</v>
      </c>
      <c r="E14" s="24">
        <f>D13</f>
        <v>207160</v>
      </c>
      <c r="F14" s="23" t="s">
        <v>26</v>
      </c>
      <c r="G14" s="24">
        <f>F13</f>
        <v>1582494</v>
      </c>
      <c r="H14" s="23" t="s">
        <v>26</v>
      </c>
      <c r="I14" s="24">
        <f>+H13</f>
        <v>1642599</v>
      </c>
      <c r="J14" s="5"/>
      <c r="R14" s="1"/>
      <c r="S14" s="1"/>
      <c r="T14" s="1"/>
    </row>
    <row r="15" spans="1:20" ht="15.75" x14ac:dyDescent="0.25">
      <c r="A15" s="5" t="s">
        <v>37</v>
      </c>
      <c r="B15" s="23">
        <f>'[3]9% SEP'!B15+'[3]11% SEP'!B15+'[3]27% SEP'!B15</f>
        <v>8785790</v>
      </c>
      <c r="C15" s="24"/>
      <c r="D15" s="23">
        <f>'[4]SUM SEP 23'!$B$15</f>
        <v>8391135</v>
      </c>
      <c r="E15" s="24"/>
      <c r="F15" s="23">
        <f>+B15+'[3]SUM AUG 24'!F15</f>
        <v>70402256.497811139</v>
      </c>
      <c r="G15" s="24"/>
      <c r="H15" s="23">
        <f>'[4]SUM SEP 23'!$F$15</f>
        <v>74622282</v>
      </c>
      <c r="I15" s="24"/>
      <c r="J15" s="5"/>
      <c r="R15" s="1"/>
      <c r="S15" s="1"/>
      <c r="T15" s="1"/>
    </row>
    <row r="16" spans="1:20" ht="15.75" x14ac:dyDescent="0.25">
      <c r="A16" s="5"/>
      <c r="B16" s="23"/>
      <c r="C16" s="24">
        <f>C14+B15</f>
        <v>8916386</v>
      </c>
      <c r="D16" s="23"/>
      <c r="E16" s="24">
        <f>E14+D15</f>
        <v>8598295</v>
      </c>
      <c r="F16" s="23"/>
      <c r="G16" s="24">
        <f>G14+F15</f>
        <v>71984750.497811139</v>
      </c>
      <c r="H16" s="23"/>
      <c r="I16" s="24">
        <f>I14+H15</f>
        <v>76264881</v>
      </c>
      <c r="J16" s="5"/>
      <c r="R16" s="1"/>
      <c r="S16" s="1"/>
      <c r="T16" s="1"/>
    </row>
    <row r="17" spans="1:20" ht="15.75" x14ac:dyDescent="0.25">
      <c r="A17" s="22" t="s">
        <v>38</v>
      </c>
      <c r="B17" s="25"/>
      <c r="C17" s="26">
        <f>C11-C16</f>
        <v>287956414</v>
      </c>
      <c r="D17" s="25"/>
      <c r="E17" s="26">
        <f>E11-E16</f>
        <v>274614147</v>
      </c>
      <c r="F17" s="25"/>
      <c r="G17" s="26">
        <f>G11-G16</f>
        <v>2340019853.6840067</v>
      </c>
      <c r="H17" s="25"/>
      <c r="I17" s="26">
        <f>I11-I16</f>
        <v>2452171276</v>
      </c>
      <c r="J17" s="5"/>
      <c r="R17" s="1"/>
      <c r="S17" s="1"/>
      <c r="T17" s="1"/>
    </row>
    <row r="18" spans="1:20" ht="15.75" x14ac:dyDescent="0.25">
      <c r="A18" s="5" t="s">
        <v>39</v>
      </c>
      <c r="B18" s="23"/>
      <c r="C18" s="24"/>
      <c r="D18" s="23"/>
      <c r="E18" s="24"/>
      <c r="F18" s="23"/>
      <c r="G18" s="24"/>
      <c r="H18" s="23"/>
      <c r="I18" s="24"/>
      <c r="J18" s="5"/>
      <c r="R18" s="1"/>
      <c r="S18" s="1"/>
      <c r="T18" s="1"/>
    </row>
    <row r="19" spans="1:20" ht="15.75" x14ac:dyDescent="0.25">
      <c r="A19" s="5" t="s">
        <v>40</v>
      </c>
      <c r="B19" s="23">
        <f>'[3]9% SEP'!B19+'[3]11% SEP'!B19+'[3]27% SEP'!B19</f>
        <v>467229</v>
      </c>
      <c r="C19" s="24"/>
      <c r="D19" s="23">
        <f>'[4]SUM SEP 23'!$B$19</f>
        <v>212458</v>
      </c>
      <c r="E19" s="24"/>
      <c r="F19" s="23">
        <f>+B19+'[3]SUM AUG 24'!F19</f>
        <v>2582076.2653061226</v>
      </c>
      <c r="G19" s="24"/>
      <c r="H19" s="23">
        <f>'[4]SUM SEP 23'!$F$19</f>
        <v>3005577</v>
      </c>
      <c r="I19" s="24"/>
      <c r="J19" s="5"/>
      <c r="R19" s="1"/>
      <c r="S19" s="1"/>
      <c r="T19" s="1"/>
    </row>
    <row r="20" spans="1:20" ht="15.75" x14ac:dyDescent="0.25">
      <c r="A20" s="5" t="s">
        <v>76</v>
      </c>
      <c r="B20" s="23">
        <f>'[3]9% SEP'!B20+'[3]11% SEP'!B20+'[3]27% SEP'!B20</f>
        <v>0</v>
      </c>
      <c r="C20" s="24"/>
      <c r="D20" s="23">
        <f>'[4]SUM SEP 23'!$B$20</f>
        <v>0</v>
      </c>
      <c r="E20" s="24"/>
      <c r="F20" s="23">
        <f>+B20+'[3]SUM AUG 24'!F20</f>
        <v>0</v>
      </c>
      <c r="G20" s="24"/>
      <c r="H20" s="23">
        <f>'[4]SUM SEP 23'!$F$20</f>
        <v>0</v>
      </c>
      <c r="I20" s="24"/>
      <c r="J20" s="5"/>
      <c r="R20" s="1"/>
      <c r="S20" s="1"/>
      <c r="T20" s="1"/>
    </row>
    <row r="21" spans="1:20" ht="15.75" x14ac:dyDescent="0.25">
      <c r="A21" s="5" t="s">
        <v>41</v>
      </c>
      <c r="B21" s="23">
        <f>'[3]9% SEP'!B21+'[3]11% SEP'!B21+'[3]27% SEP'!B21</f>
        <v>190</v>
      </c>
      <c r="C21" s="24"/>
      <c r="D21" s="23">
        <f>'[4]SUM SEP 23'!$B$21</f>
        <v>0</v>
      </c>
      <c r="E21" s="24"/>
      <c r="F21" s="23">
        <f>+B21+'[3]SUM AUG 24'!F21</f>
        <v>2437.5714285714284</v>
      </c>
      <c r="G21" s="24"/>
      <c r="H21" s="23">
        <f>'[4]SUM SEP 23'!$F$21</f>
        <v>6599</v>
      </c>
      <c r="I21" s="24"/>
      <c r="J21" s="5"/>
      <c r="R21" s="1"/>
      <c r="S21" s="1"/>
      <c r="T21" s="1"/>
    </row>
    <row r="22" spans="1:20" ht="15.75" x14ac:dyDescent="0.25">
      <c r="A22" s="5" t="s">
        <v>42</v>
      </c>
      <c r="B22" s="23">
        <f>'[3]9% SEP'!B22+'[3]11% SEP'!B22+'[3]27% SEP'!B22</f>
        <v>256444</v>
      </c>
      <c r="C22" s="24"/>
      <c r="D22" s="23">
        <f>'[4]SUM SEP 23'!$B$22</f>
        <v>92882</v>
      </c>
      <c r="E22" s="24"/>
      <c r="F22" s="23">
        <f>+B22+'[3]SUM AUG 24'!F22</f>
        <v>1487027.530612245</v>
      </c>
      <c r="G22" s="24"/>
      <c r="H22" s="23">
        <f>'[4]SUM SEP 23'!$F$22</f>
        <v>1569897</v>
      </c>
      <c r="I22" s="24"/>
      <c r="J22" s="5"/>
      <c r="R22" s="1"/>
      <c r="S22" s="1"/>
      <c r="T22" s="1"/>
    </row>
    <row r="23" spans="1:20" ht="15.75" x14ac:dyDescent="0.25">
      <c r="A23" s="5" t="s">
        <v>43</v>
      </c>
      <c r="B23" s="23">
        <f>'[3]9% SEP'!B23+'[3]11% SEP'!B23+'[3]27% SEP'!B23</f>
        <v>1824447</v>
      </c>
      <c r="C23" s="24"/>
      <c r="D23" s="23">
        <f>'[4]SUM SEP 23'!$B$23</f>
        <v>944354</v>
      </c>
      <c r="E23" s="24"/>
      <c r="F23" s="23">
        <f>+B23+'[3]SUM AUG 24'!F23</f>
        <v>3275827.387755102</v>
      </c>
      <c r="G23" s="24"/>
      <c r="H23" s="23">
        <f>'[4]SUM SEP 23'!$F$23</f>
        <v>4701791</v>
      </c>
      <c r="I23" s="24"/>
      <c r="R23" s="34"/>
      <c r="S23" s="34"/>
      <c r="T23" s="1"/>
    </row>
    <row r="24" spans="1:20" ht="15.75" x14ac:dyDescent="0.25">
      <c r="A24" s="5" t="s">
        <v>44</v>
      </c>
      <c r="B24" s="23">
        <f>'[3]9% SEP'!B24+'[3]11% SEP'!B24+'[3]27% SEP'!B24</f>
        <v>0</v>
      </c>
      <c r="C24" s="24"/>
      <c r="D24" s="23">
        <f>'[4]SUM SEP 23'!$B$24</f>
        <v>783317</v>
      </c>
      <c r="E24" s="24"/>
      <c r="F24" s="23">
        <f>+B24+'[3]SUM AUG 24'!F24</f>
        <v>5875188.2448979598</v>
      </c>
      <c r="G24" s="24"/>
      <c r="H24" s="23">
        <f>'[4]SUM SEP 23'!$F$24</f>
        <v>4624273</v>
      </c>
      <c r="I24" s="24"/>
      <c r="J24" s="5"/>
      <c r="R24" s="1"/>
      <c r="S24" s="1"/>
      <c r="T24" s="1"/>
    </row>
    <row r="25" spans="1:20" x14ac:dyDescent="0.25">
      <c r="A25" s="5" t="s">
        <v>45</v>
      </c>
      <c r="B25" s="23">
        <f>'[3]9% SEP'!B25+'[3]11% SEP'!B25+'[3]27% SEP'!B25</f>
        <v>61258</v>
      </c>
      <c r="C25" s="24"/>
      <c r="D25" s="23">
        <f>'[4]SUM SEP 23'!$B$25</f>
        <v>251126</v>
      </c>
      <c r="E25" s="24"/>
      <c r="F25" s="23">
        <f>+B25+'[3]SUM AUG 24'!F25</f>
        <v>1245384.1224489796</v>
      </c>
      <c r="G25" s="24"/>
      <c r="H25" s="23">
        <f>'[4]SUM SEP 23'!$F$25</f>
        <v>2327190</v>
      </c>
      <c r="I25" s="24"/>
      <c r="J25" s="5"/>
    </row>
    <row r="26" spans="1:20" x14ac:dyDescent="0.25">
      <c r="A26" s="5" t="s">
        <v>46</v>
      </c>
      <c r="B26" s="23">
        <f>'[3]9% SEP'!B26+'[3]11% SEP'!B26+'[3]27% SEP'!B26</f>
        <v>2599138</v>
      </c>
      <c r="C26" s="24"/>
      <c r="D26" s="23">
        <f>'[4]SUM SEP 23'!$B$26</f>
        <v>2610101</v>
      </c>
      <c r="E26" s="24"/>
      <c r="F26" s="23">
        <f>+B26+'[3]SUM AUG 24'!F26</f>
        <v>12429351.199999999</v>
      </c>
      <c r="G26" s="24"/>
      <c r="H26" s="23">
        <f>'[4]SUM SEP 23'!$F$26</f>
        <v>9423685</v>
      </c>
      <c r="I26" s="24"/>
      <c r="J26" s="5"/>
    </row>
    <row r="27" spans="1:20" x14ac:dyDescent="0.25">
      <c r="A27" s="5"/>
      <c r="B27" s="23"/>
      <c r="C27" s="24"/>
      <c r="D27" s="23"/>
      <c r="E27" s="24"/>
      <c r="F27" s="23"/>
      <c r="G27" s="24"/>
      <c r="H27" s="23"/>
      <c r="I27" s="24"/>
      <c r="J27" s="5"/>
      <c r="K27" s="5"/>
      <c r="L27" s="5"/>
      <c r="M27" s="5"/>
      <c r="N27" s="5"/>
      <c r="O27" s="5"/>
      <c r="P27" s="5"/>
      <c r="Q27" s="5"/>
    </row>
    <row r="28" spans="1:20" x14ac:dyDescent="0.25">
      <c r="A28" s="5" t="s">
        <v>47</v>
      </c>
      <c r="B28" s="23"/>
      <c r="C28" s="24">
        <f>B19+B20+B21+B22+B23+B24+B25+B26</f>
        <v>5208706</v>
      </c>
      <c r="D28" s="23"/>
      <c r="E28" s="24">
        <f>D19+D20+D21+D22+D23+D24+D25+D26</f>
        <v>4894238</v>
      </c>
      <c r="F28" s="23"/>
      <c r="G28" s="24">
        <f>+C28+'[3]SUM AUG 24'!G28</f>
        <v>24856155.122448981</v>
      </c>
      <c r="H28" s="23"/>
      <c r="I28" s="24">
        <f>H19+H20+H21+H22+H23+H24+H25+H26</f>
        <v>25659012</v>
      </c>
      <c r="J28" s="5"/>
      <c r="K28" s="5"/>
      <c r="L28" s="5"/>
      <c r="M28" s="5"/>
      <c r="N28" s="5"/>
      <c r="O28" s="5"/>
      <c r="P28" s="5"/>
      <c r="Q28" s="5"/>
    </row>
    <row r="29" spans="1:20" x14ac:dyDescent="0.25">
      <c r="A29" s="5"/>
      <c r="B29" s="23"/>
      <c r="C29" s="24" t="s">
        <v>26</v>
      </c>
      <c r="D29" s="23"/>
      <c r="E29" s="24" t="s">
        <v>26</v>
      </c>
      <c r="F29" s="23"/>
      <c r="G29" s="24" t="s">
        <v>26</v>
      </c>
      <c r="H29" s="23"/>
      <c r="I29" s="24" t="s">
        <v>26</v>
      </c>
      <c r="J29" s="5"/>
      <c r="K29" s="5"/>
      <c r="L29" s="5"/>
      <c r="M29" s="5"/>
      <c r="N29" s="5"/>
      <c r="O29" s="5"/>
      <c r="P29" s="5"/>
      <c r="Q29" s="5"/>
    </row>
    <row r="30" spans="1:20" ht="15.75" thickBot="1" x14ac:dyDescent="0.3">
      <c r="A30" s="22" t="s">
        <v>48</v>
      </c>
      <c r="B30" s="25"/>
      <c r="C30" s="26">
        <f>C17-C28</f>
        <v>282747708</v>
      </c>
      <c r="D30" s="25"/>
      <c r="E30" s="26">
        <f>E17-E28</f>
        <v>269719909</v>
      </c>
      <c r="F30" s="25"/>
      <c r="G30" s="26">
        <f>G17-G28</f>
        <v>2315163698.5615578</v>
      </c>
      <c r="H30" s="25"/>
      <c r="I30" s="26">
        <f>I17-I28</f>
        <v>2426512264</v>
      </c>
      <c r="J30" s="5"/>
      <c r="K30" s="5"/>
      <c r="L30" s="5"/>
      <c r="M30" s="5"/>
      <c r="N30" s="5"/>
      <c r="O30" s="5"/>
      <c r="P30" s="5"/>
      <c r="Q30" s="5"/>
    </row>
    <row r="31" spans="1:20" ht="15.75" thickTop="1" x14ac:dyDescent="0.25">
      <c r="A31" s="27" t="s">
        <v>26</v>
      </c>
      <c r="B31" s="28" t="s">
        <v>26</v>
      </c>
      <c r="C31" s="29"/>
      <c r="D31" s="28" t="s">
        <v>26</v>
      </c>
      <c r="E31" s="29"/>
      <c r="F31" s="28"/>
      <c r="G31" s="29"/>
      <c r="H31" s="28"/>
      <c r="I31" s="29"/>
      <c r="J31" s="5"/>
      <c r="K31" s="5"/>
      <c r="L31" s="5"/>
      <c r="M31" s="5"/>
      <c r="N31" s="5"/>
      <c r="O31" s="5"/>
      <c r="P31" s="5"/>
      <c r="Q31" s="5"/>
    </row>
    <row r="32" spans="1:20" x14ac:dyDescent="0.25">
      <c r="A32" s="5" t="s">
        <v>77</v>
      </c>
      <c r="B32" s="23"/>
      <c r="C32" s="24">
        <f>'[3]9% SEP'!C32+'[3]11% SEP'!C32+'[3]27% SEP'!C32</f>
        <v>115866135</v>
      </c>
      <c r="D32" s="23"/>
      <c r="E32" s="24">
        <f>'[4]SUM SEP 23'!$C$32</f>
        <v>137916549</v>
      </c>
      <c r="F32" s="23"/>
      <c r="G32" s="24">
        <f>+C32+'[3]SUM AUG 24'!G32</f>
        <v>1152514099.823992</v>
      </c>
      <c r="H32" s="23"/>
      <c r="I32" s="24">
        <f>'[4]SUM SEP 23'!$G$32</f>
        <v>1063530397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49</v>
      </c>
      <c r="B33" s="23">
        <f>'[3]9% SEP'!B33+'[3]11% SEP'!B33+'[3]27% SEP'!B33</f>
        <v>6293930</v>
      </c>
      <c r="C33" s="24"/>
      <c r="D33" s="23">
        <f>'[4]SUM SEP 23'!$B$33</f>
        <v>6926685</v>
      </c>
      <c r="E33" s="24"/>
      <c r="F33" s="23">
        <f>+B33+'[3]SUM AUG 24'!F33</f>
        <v>54382495</v>
      </c>
      <c r="G33" s="24"/>
      <c r="H33" s="23">
        <f>'[4]SUM SEP 23'!$F$33</f>
        <v>63442254</v>
      </c>
      <c r="I33" s="24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50</v>
      </c>
      <c r="B34" s="23">
        <f>'[3]9% SEP'!B34+'[3]11% SEP'!B34+'[3]27% SEP'!B34</f>
        <v>26442</v>
      </c>
      <c r="C34" s="24"/>
      <c r="D34" s="23">
        <f>'[4]SUM SEP 23'!$B$34</f>
        <v>50988</v>
      </c>
      <c r="E34" s="24"/>
      <c r="F34" s="23">
        <f>+B34+'[3]SUM AUG 24'!F34</f>
        <v>365413</v>
      </c>
      <c r="G34" s="24"/>
      <c r="H34" s="23">
        <f>'[4]SUM SEP 23'!$F$34</f>
        <v>424861</v>
      </c>
      <c r="I34" s="24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51</v>
      </c>
      <c r="B35" s="23">
        <f>'[3]9% SEP'!B35+'[3]11% SEP'!B35+'[3]27% SEP'!B35</f>
        <v>0</v>
      </c>
      <c r="C35" s="24"/>
      <c r="D35" s="23">
        <f>'[4]SUM SEP 23'!$B$35</f>
        <v>0</v>
      </c>
      <c r="E35" s="24"/>
      <c r="F35" s="23">
        <f>+B35+'[3]SUM AUG 24'!F35</f>
        <v>0</v>
      </c>
      <c r="G35" s="24"/>
      <c r="H35" s="23">
        <f>'[4]SUM SEP 23'!$F$35</f>
        <v>0</v>
      </c>
      <c r="I35" s="24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52</v>
      </c>
      <c r="B36" s="23">
        <f>'[3]9% SEP'!B36+'[3]11% SEP'!B36+'[3]27% SEP'!B36</f>
        <v>23176422</v>
      </c>
      <c r="C36" s="24"/>
      <c r="D36" s="23">
        <f>'[4]SUM SEP 23'!$B$36</f>
        <v>24765489</v>
      </c>
      <c r="E36" s="24"/>
      <c r="F36" s="23">
        <f>+B36+'[3]SUM AUG 24'!F36</f>
        <v>198982395</v>
      </c>
      <c r="G36" s="24"/>
      <c r="H36" s="23">
        <f>'[4]SUM SEP 23'!$F$36</f>
        <v>202832874</v>
      </c>
      <c r="I36" s="24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36</v>
      </c>
      <c r="B37" s="23"/>
      <c r="C37" s="24">
        <f>B33+B34+B35+B36</f>
        <v>29496794</v>
      </c>
      <c r="D37" s="23"/>
      <c r="E37" s="24">
        <f>D33+D34+D35+D36</f>
        <v>31743162</v>
      </c>
      <c r="F37" s="23"/>
      <c r="G37" s="24">
        <f>F33+F34+F35+F36</f>
        <v>253730303</v>
      </c>
      <c r="H37" s="23"/>
      <c r="I37" s="24">
        <f>H33+H34+H35+H36</f>
        <v>266699989</v>
      </c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78</v>
      </c>
      <c r="B38" s="23">
        <f>'[3]9% SEP'!B38+'[3]11% SEP'!B38+'[3]27% SEP'!B38</f>
        <v>1533224</v>
      </c>
      <c r="C38" s="24"/>
      <c r="D38" s="23">
        <f>'[4]SUM SEP 23'!$B$38</f>
        <v>2019198</v>
      </c>
      <c r="E38" s="24"/>
      <c r="F38" s="23">
        <f>+B38+'[3]SUM AUG 24'!F38</f>
        <v>16340190.412118152</v>
      </c>
      <c r="G38" s="24"/>
      <c r="H38" s="23">
        <f>'[4]SUM SEP 23'!$F$38</f>
        <v>14627411</v>
      </c>
      <c r="I38" s="24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23" t="s">
        <v>26</v>
      </c>
      <c r="C39" s="24"/>
      <c r="D39" s="23" t="s">
        <v>26</v>
      </c>
      <c r="E39" s="24"/>
      <c r="F39" s="23" t="s">
        <v>26</v>
      </c>
      <c r="G39" s="24"/>
      <c r="H39" s="23" t="s">
        <v>26</v>
      </c>
      <c r="I39" s="24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22" t="s">
        <v>53</v>
      </c>
      <c r="B40" s="25"/>
      <c r="C40" s="26">
        <f>SUM((C32)-(C37+B38))</f>
        <v>84836117</v>
      </c>
      <c r="D40" s="25"/>
      <c r="E40" s="26">
        <f>SUM((E32)-(E37+D38))</f>
        <v>104154189</v>
      </c>
      <c r="F40" s="25"/>
      <c r="G40" s="26">
        <f>SUM((G32)-(G37+F38))</f>
        <v>882443606.41187382</v>
      </c>
      <c r="H40" s="25"/>
      <c r="I40" s="26">
        <f>SUM((I32)-(I37+H38))</f>
        <v>782202997</v>
      </c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54</v>
      </c>
      <c r="B41" s="23">
        <f>'[3]9% SEP'!B41+'[3]11% SEP'!B41+'[3]27% SEP'!B41</f>
        <v>1989374</v>
      </c>
      <c r="C41" s="24"/>
      <c r="D41" s="23">
        <f>'[4]SUM SEP 23'!$B$41</f>
        <v>1309274</v>
      </c>
      <c r="E41" s="24"/>
      <c r="F41" s="23">
        <f>+B41+'[3]SUM AUG 24'!F41</f>
        <v>24411611.06122449</v>
      </c>
      <c r="G41" s="24"/>
      <c r="H41" s="23">
        <f>'[4]SUM SEP 23'!$F$41</f>
        <v>17926465</v>
      </c>
      <c r="I41" s="24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82</v>
      </c>
      <c r="B42" s="23">
        <f>'[3]9% SEP'!B43+'[3]27% SEP'!B42+'[3]11% SEP'!B42</f>
        <v>136715</v>
      </c>
      <c r="C42" s="24"/>
      <c r="D42" s="23">
        <f>'[4]SUM SEP 23'!$B$42</f>
        <v>296379</v>
      </c>
      <c r="E42" s="24"/>
      <c r="F42" s="23">
        <f>+B42+'[3]SUM AUG 24'!F42</f>
        <v>1102011</v>
      </c>
      <c r="G42" s="24"/>
      <c r="H42" s="23">
        <f>'[4]SUM SEP 23'!$F$42</f>
        <v>933786</v>
      </c>
      <c r="I42" s="24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55</v>
      </c>
      <c r="B43" s="23">
        <f>'[3]9% SEP'!B43+'[3]11% SEP'!B43+'[3]27% SEP'!B43</f>
        <v>1334</v>
      </c>
      <c r="C43" s="24"/>
      <c r="D43" s="23">
        <f>'[4]SUM SEP 23'!$B$43</f>
        <v>1250</v>
      </c>
      <c r="E43" s="24"/>
      <c r="F43" s="23">
        <f>+B43+'[3]SUM AUG 24'!F43</f>
        <v>15430.265306122448</v>
      </c>
      <c r="G43" s="24"/>
      <c r="H43" s="23">
        <f>'[4]SUM SEP 23'!$F$43</f>
        <v>7919</v>
      </c>
      <c r="I43" s="24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23" t="s">
        <v>26</v>
      </c>
      <c r="C44" s="24"/>
      <c r="D44" s="23"/>
      <c r="E44" s="24"/>
      <c r="F44" s="23" t="s">
        <v>26</v>
      </c>
      <c r="G44" s="24"/>
      <c r="H44" s="23" t="s">
        <v>26</v>
      </c>
      <c r="I44" s="24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47</v>
      </c>
      <c r="B45" s="23">
        <f>B41+B42+B43</f>
        <v>2127423</v>
      </c>
      <c r="C45" s="24"/>
      <c r="D45" s="23">
        <f>'[4]SUM SEP 23'!$B$45</f>
        <v>1606903</v>
      </c>
      <c r="E45" s="24"/>
      <c r="F45" s="23">
        <f>'[3]SUM AUG 24'!F45+'[3]SUM SEP 24'!B45</f>
        <v>25162439.326530613</v>
      </c>
      <c r="G45" s="24"/>
      <c r="H45" s="23">
        <f>'[4]SUM SEP 23'!$F$45</f>
        <v>18868170</v>
      </c>
      <c r="I45" s="24"/>
      <c r="J45" s="5"/>
      <c r="K45" s="5"/>
      <c r="L45" s="5"/>
      <c r="M45" s="5"/>
      <c r="N45" s="5"/>
      <c r="O45" s="5"/>
      <c r="P45" s="5"/>
      <c r="Q45" s="5"/>
    </row>
    <row r="46" spans="1:17" ht="15.75" thickBot="1" x14ac:dyDescent="0.3">
      <c r="A46" s="22" t="s">
        <v>56</v>
      </c>
      <c r="B46" s="25"/>
      <c r="C46" s="26">
        <f>C40-B45</f>
        <v>82708694</v>
      </c>
      <c r="D46" s="25"/>
      <c r="E46" s="26">
        <f>E40-D45</f>
        <v>102547286</v>
      </c>
      <c r="F46" s="25"/>
      <c r="G46" s="26">
        <f>G40-F45</f>
        <v>857281167.08534324</v>
      </c>
      <c r="H46" s="25"/>
      <c r="I46" s="26">
        <f>I40-H45</f>
        <v>763334827</v>
      </c>
      <c r="J46" s="5"/>
      <c r="K46" s="5"/>
      <c r="L46" s="5"/>
      <c r="M46" s="5"/>
      <c r="N46" s="5"/>
      <c r="O46" s="5"/>
      <c r="P46" s="5"/>
      <c r="Q46" s="5"/>
    </row>
    <row r="47" spans="1:17" ht="15.75" thickTop="1" x14ac:dyDescent="0.25">
      <c r="A47" s="30"/>
      <c r="B47" s="28"/>
      <c r="C47" s="29"/>
      <c r="D47" s="28"/>
      <c r="E47" s="29"/>
      <c r="F47" s="28"/>
      <c r="G47" s="29"/>
      <c r="H47" s="28"/>
      <c r="I47" s="29"/>
      <c r="J47" s="5"/>
      <c r="K47" s="5"/>
      <c r="L47" s="5"/>
      <c r="M47" s="5"/>
      <c r="N47" s="5"/>
      <c r="O47" s="5"/>
      <c r="P47" s="5"/>
      <c r="Q47" s="5"/>
    </row>
    <row r="48" spans="1:17" ht="15.75" thickBot="1" x14ac:dyDescent="0.3">
      <c r="A48" s="22" t="s">
        <v>57</v>
      </c>
      <c r="B48" s="25"/>
      <c r="C48" s="26">
        <f>C30+C46</f>
        <v>365456402</v>
      </c>
      <c r="D48" s="25"/>
      <c r="E48" s="26">
        <f>E30+E46</f>
        <v>372267195</v>
      </c>
      <c r="F48" s="25"/>
      <c r="G48" s="26">
        <f>G30+G46</f>
        <v>3172444865.6469011</v>
      </c>
      <c r="H48" s="25"/>
      <c r="I48" s="26">
        <f>I30+I46</f>
        <v>3189847091</v>
      </c>
      <c r="J48" s="5"/>
      <c r="K48" s="5"/>
      <c r="L48" s="5"/>
      <c r="M48" s="5"/>
      <c r="N48" s="5"/>
      <c r="O48" s="5"/>
      <c r="P48" s="5"/>
      <c r="Q48" s="5"/>
    </row>
    <row r="49" spans="1:17" ht="15.75" thickTop="1" x14ac:dyDescent="0.25">
      <c r="A49" s="30"/>
      <c r="B49" s="28"/>
      <c r="C49" s="29"/>
      <c r="D49" s="28"/>
      <c r="E49" s="29"/>
      <c r="F49" s="28"/>
      <c r="G49" s="29"/>
      <c r="H49" s="28"/>
      <c r="I49" s="29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58</v>
      </c>
      <c r="B50" s="23"/>
      <c r="C50" s="24">
        <f>'[3]9% SEP'!C50+'[3]11% SEP'!C50+'[3]27% SEP'!C50</f>
        <v>127176</v>
      </c>
      <c r="D50" s="23"/>
      <c r="E50" s="24">
        <f>'[4]SUM SEP 23'!$C$50</f>
        <v>233996</v>
      </c>
      <c r="F50" s="23"/>
      <c r="G50" s="24">
        <f>+C50+'[3]SUM AUG 24'!G50</f>
        <v>1193862.693877551</v>
      </c>
      <c r="H50" s="23"/>
      <c r="I50" s="24">
        <f>'[4]SUM SEP 23'!$G$50</f>
        <v>1643229</v>
      </c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59</v>
      </c>
      <c r="B51" s="23"/>
      <c r="C51" s="24">
        <f>'[3]9% SEP'!C51+'[3]11% SEP'!C51+'[3]27% SEP'!C51</f>
        <v>-1357623</v>
      </c>
      <c r="D51" s="23"/>
      <c r="E51" s="24">
        <f>'[4]SUM SEP 23'!$C$51</f>
        <v>-2014063</v>
      </c>
      <c r="F51" s="23"/>
      <c r="G51" s="24">
        <f>+C51+'[3]SUM AUG 24'!G51</f>
        <v>-68377898.387755096</v>
      </c>
      <c r="H51" s="23"/>
      <c r="I51" s="24">
        <f>'[4]SUM SEP 23'!$G$51</f>
        <v>-55217137</v>
      </c>
      <c r="J51" s="5"/>
      <c r="K51" s="5"/>
      <c r="L51" s="5"/>
      <c r="M51" s="5"/>
      <c r="N51" s="5"/>
      <c r="O51" s="5"/>
      <c r="P51" s="5"/>
      <c r="Q51" s="5"/>
    </row>
    <row r="52" spans="1:17" ht="15.75" thickBot="1" x14ac:dyDescent="0.3">
      <c r="A52" s="18" t="s">
        <v>60</v>
      </c>
      <c r="B52" s="25"/>
      <c r="C52" s="26">
        <f>C50+C51</f>
        <v>-1230447</v>
      </c>
      <c r="D52" s="25"/>
      <c r="E52" s="26">
        <f>E50+E51</f>
        <v>-1780067</v>
      </c>
      <c r="F52" s="25"/>
      <c r="G52" s="26">
        <f>G50+G51</f>
        <v>-67184035.693877548</v>
      </c>
      <c r="H52" s="25"/>
      <c r="I52" s="26">
        <f>I50+I51</f>
        <v>-53573908</v>
      </c>
      <c r="J52" s="5"/>
      <c r="K52" s="5"/>
      <c r="L52" s="5"/>
      <c r="M52" s="5"/>
      <c r="N52" s="5"/>
      <c r="O52" s="5"/>
      <c r="P52" s="5"/>
      <c r="Q52" s="5"/>
    </row>
    <row r="53" spans="1:17" ht="15.75" thickTop="1" x14ac:dyDescent="0.25">
      <c r="A53" s="30"/>
      <c r="B53" s="28"/>
      <c r="C53" s="29"/>
      <c r="D53" s="28"/>
      <c r="E53" s="29"/>
      <c r="F53" s="28"/>
      <c r="G53" s="29"/>
      <c r="H53" s="28"/>
      <c r="I53" s="29"/>
      <c r="J53" s="5"/>
      <c r="K53" s="5"/>
      <c r="L53" s="5"/>
      <c r="M53" s="5"/>
      <c r="N53" s="5"/>
      <c r="O53" s="5"/>
      <c r="P53" s="5"/>
      <c r="Q53" s="5"/>
    </row>
    <row r="54" spans="1:17" ht="15.75" thickBot="1" x14ac:dyDescent="0.3">
      <c r="A54" s="22" t="s">
        <v>61</v>
      </c>
      <c r="B54" s="25"/>
      <c r="C54" s="26">
        <f>C48+C52</f>
        <v>364225955</v>
      </c>
      <c r="D54" s="25"/>
      <c r="E54" s="26">
        <f>E48+E52</f>
        <v>370487128</v>
      </c>
      <c r="F54" s="25"/>
      <c r="G54" s="26">
        <f>G48+G52</f>
        <v>3105260829.9530234</v>
      </c>
      <c r="H54" s="25"/>
      <c r="I54" s="26">
        <f>I48+I52</f>
        <v>3136273183</v>
      </c>
      <c r="J54" s="5"/>
      <c r="K54" s="5"/>
      <c r="L54" s="5"/>
      <c r="M54" s="5"/>
      <c r="N54" s="5"/>
      <c r="O54" s="5"/>
      <c r="P54" s="5"/>
      <c r="Q54" s="5"/>
    </row>
    <row r="55" spans="1:17" ht="15.75" thickTop="1" x14ac:dyDescent="0.25">
      <c r="A55" s="30"/>
      <c r="B55" s="28"/>
      <c r="C55" s="29"/>
      <c r="D55" s="28"/>
      <c r="E55" s="29"/>
      <c r="F55" s="28"/>
      <c r="G55" s="29"/>
      <c r="H55" s="28"/>
      <c r="I55" s="29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62</v>
      </c>
      <c r="B56" s="23"/>
      <c r="C56" s="24">
        <f>'[3]9% SEP'!C56+'[3]11% SEP'!C56+'[3]27% SEP'!C56</f>
        <v>387112</v>
      </c>
      <c r="D56" s="23"/>
      <c r="E56" s="24">
        <f>'[4]SUM SEP 23'!$C$56</f>
        <v>260256</v>
      </c>
      <c r="F56" s="23"/>
      <c r="G56" s="24">
        <f>+C56+'[3]SUM AUG 24'!G56</f>
        <v>1903046</v>
      </c>
      <c r="H56" s="23"/>
      <c r="I56" s="24">
        <f>'[4]SUM SEP 23'!$G$56</f>
        <v>850516</v>
      </c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63</v>
      </c>
      <c r="B57" s="23"/>
      <c r="C57" s="24">
        <f>'[3]9% SEP'!C57+'[3]11% SEP'!C57+'[3]27% SEP'!C57</f>
        <v>0</v>
      </c>
      <c r="D57" s="23"/>
      <c r="E57" s="24">
        <f>'[4]SUM SEP 23'!$C$57</f>
        <v>0</v>
      </c>
      <c r="F57" s="23"/>
      <c r="G57" s="24">
        <f>+C57+'[3]SUM AUG 24'!G57</f>
        <v>-33751</v>
      </c>
      <c r="H57" s="23"/>
      <c r="I57" s="24">
        <f>'[4]SUM SEP 23'!$G$57</f>
        <v>-27212</v>
      </c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31" t="s">
        <v>86</v>
      </c>
      <c r="B58" s="32"/>
      <c r="C58" s="33">
        <f>C56+C57</f>
        <v>387112</v>
      </c>
      <c r="D58" s="32"/>
      <c r="E58" s="33">
        <f>E56+E57</f>
        <v>260256</v>
      </c>
      <c r="F58" s="32"/>
      <c r="G58" s="33">
        <f>G56+G57</f>
        <v>1869295</v>
      </c>
      <c r="H58" s="32"/>
      <c r="I58" s="33">
        <f>I56+I57</f>
        <v>823304</v>
      </c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3" t="s">
        <v>83</v>
      </c>
      <c r="B60" s="3"/>
      <c r="C60" s="3"/>
      <c r="D60" s="3"/>
      <c r="E60" s="3"/>
      <c r="F60" s="3"/>
      <c r="G60" s="3"/>
      <c r="H60" s="3"/>
      <c r="I60" s="3"/>
      <c r="J60" s="8"/>
      <c r="K60" s="8"/>
      <c r="L60" s="8"/>
      <c r="M60" s="8"/>
      <c r="N60" s="8"/>
      <c r="O60" s="8"/>
      <c r="P60" s="8"/>
      <c r="Q60" s="8"/>
    </row>
    <row r="61" spans="1:1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workbookViewId="0"/>
  </sheetViews>
  <sheetFormatPr defaultRowHeight="15" x14ac:dyDescent="0.25"/>
  <cols>
    <col min="2" max="8" width="18.7109375" customWidth="1"/>
  </cols>
  <sheetData>
    <row r="1" spans="1:8" x14ac:dyDescent="0.25">
      <c r="B1" s="3" t="s">
        <v>0</v>
      </c>
      <c r="C1" s="3"/>
      <c r="D1" s="3"/>
      <c r="E1" s="3"/>
      <c r="F1" s="3"/>
      <c r="G1" s="3"/>
      <c r="H1" s="3"/>
    </row>
    <row r="2" spans="1:8" x14ac:dyDescent="0.25">
      <c r="B2" s="3" t="s">
        <v>1</v>
      </c>
      <c r="C2" s="4"/>
      <c r="D2" s="3"/>
      <c r="E2" s="3"/>
      <c r="F2" s="3"/>
      <c r="G2" s="3"/>
      <c r="H2" s="3"/>
    </row>
    <row r="3" spans="1:8" x14ac:dyDescent="0.25">
      <c r="B3" s="6"/>
      <c r="C3" s="6"/>
      <c r="D3" s="6"/>
      <c r="E3" s="6"/>
      <c r="F3" s="6"/>
      <c r="G3" s="6"/>
      <c r="H3" s="6"/>
    </row>
    <row r="4" spans="1:8" x14ac:dyDescent="0.25">
      <c r="A4" s="5"/>
      <c r="B4" s="5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x14ac:dyDescent="0.25">
      <c r="A5" s="5"/>
      <c r="B5" s="5"/>
      <c r="C5" s="8"/>
      <c r="D5" s="8"/>
      <c r="E5" s="8"/>
      <c r="F5" s="8"/>
      <c r="G5" s="7" t="s">
        <v>8</v>
      </c>
      <c r="H5" s="7" t="s">
        <v>9</v>
      </c>
    </row>
    <row r="6" spans="1:8" x14ac:dyDescent="0.25">
      <c r="A6" s="5"/>
      <c r="B6" s="5"/>
      <c r="C6" s="8"/>
      <c r="D6" s="8"/>
      <c r="E6" s="8"/>
      <c r="F6" s="8"/>
      <c r="G6" s="7"/>
      <c r="H6" s="7" t="s">
        <v>10</v>
      </c>
    </row>
    <row r="7" spans="1:8" x14ac:dyDescent="0.25">
      <c r="A7" s="5"/>
      <c r="B7" s="9" t="s">
        <v>11</v>
      </c>
      <c r="C7" s="18">
        <v>344773630</v>
      </c>
      <c r="D7" s="18">
        <v>379259129</v>
      </c>
      <c r="E7" s="10">
        <v>349943475</v>
      </c>
      <c r="F7" s="18">
        <v>342852833.05914617</v>
      </c>
      <c r="G7" s="11">
        <v>-2.026224932713443E-2</v>
      </c>
      <c r="H7" s="11">
        <v>-2.026224932713443E-2</v>
      </c>
    </row>
    <row r="8" spans="1:8" x14ac:dyDescent="0.25">
      <c r="A8" s="5"/>
      <c r="B8" s="5" t="s">
        <v>12</v>
      </c>
      <c r="C8" s="35">
        <v>300865282</v>
      </c>
      <c r="D8" s="35">
        <v>309564323</v>
      </c>
      <c r="E8" s="12">
        <v>346050832</v>
      </c>
      <c r="F8" s="19">
        <v>303750638</v>
      </c>
      <c r="G8" s="13">
        <v>-0.12223693772249043</v>
      </c>
      <c r="H8" s="13">
        <v>-7.0964425203055334E-2</v>
      </c>
    </row>
    <row r="9" spans="1:8" x14ac:dyDescent="0.25">
      <c r="A9" s="5"/>
      <c r="B9" s="9" t="s">
        <v>13</v>
      </c>
      <c r="C9" s="18">
        <v>286592359</v>
      </c>
      <c r="D9" s="18">
        <v>283563536</v>
      </c>
      <c r="E9" s="10">
        <v>326378222</v>
      </c>
      <c r="F9" s="17">
        <v>321549301</v>
      </c>
      <c r="G9" s="11">
        <v>-1.4795475538806018E-2</v>
      </c>
      <c r="H9" s="11">
        <v>-5.3033268601110697E-2</v>
      </c>
    </row>
    <row r="10" spans="1:8" ht="15.75" x14ac:dyDescent="0.25">
      <c r="A10" s="5"/>
      <c r="B10" s="5" t="s">
        <v>14</v>
      </c>
      <c r="C10" s="20">
        <v>352566493</v>
      </c>
      <c r="D10" s="20">
        <v>381227368</v>
      </c>
      <c r="E10" s="12">
        <v>322908107</v>
      </c>
      <c r="F10" s="20">
        <v>344567460</v>
      </c>
      <c r="G10" s="13">
        <v>6.7075903424128031E-2</v>
      </c>
      <c r="H10" s="13">
        <v>-2.4203428689546554E-2</v>
      </c>
    </row>
    <row r="11" spans="1:8" x14ac:dyDescent="0.25">
      <c r="A11" s="5"/>
      <c r="B11" s="9" t="s">
        <v>15</v>
      </c>
      <c r="C11" s="18">
        <v>345115523</v>
      </c>
      <c r="D11" s="18">
        <v>336023357</v>
      </c>
      <c r="E11" s="10">
        <v>337619933</v>
      </c>
      <c r="F11" s="17">
        <v>343912238</v>
      </c>
      <c r="G11" s="11">
        <v>1.8637243790934583E-2</v>
      </c>
      <c r="H11" s="11">
        <v>-1.5608824089032578E-2</v>
      </c>
    </row>
    <row r="12" spans="1:8" ht="15.75" x14ac:dyDescent="0.25">
      <c r="A12" s="5"/>
      <c r="B12" s="1" t="s">
        <v>16</v>
      </c>
      <c r="C12" s="36">
        <v>371066040</v>
      </c>
      <c r="D12" s="36">
        <v>356247415</v>
      </c>
      <c r="E12" s="12">
        <v>372244211</v>
      </c>
      <c r="F12" s="20">
        <v>373474594.69387758</v>
      </c>
      <c r="G12" s="13">
        <v>3.3053131721572366E-3</v>
      </c>
      <c r="H12" s="13">
        <v>-1.2182944720311324E-2</v>
      </c>
    </row>
    <row r="13" spans="1:8" x14ac:dyDescent="0.25">
      <c r="A13" s="5"/>
      <c r="B13" s="9" t="s">
        <v>17</v>
      </c>
      <c r="C13" s="18">
        <v>376953404</v>
      </c>
      <c r="D13" s="18">
        <v>365471903</v>
      </c>
      <c r="E13" s="10">
        <v>370903677</v>
      </c>
      <c r="F13" s="17">
        <v>362113621</v>
      </c>
      <c r="G13" s="11">
        <v>-2.3699026310812228E-2</v>
      </c>
      <c r="H13" s="11">
        <v>-1.3943567841512563E-2</v>
      </c>
    </row>
    <row r="14" spans="1:8" ht="15.75" x14ac:dyDescent="0.25">
      <c r="A14" s="5"/>
      <c r="B14" s="5" t="s">
        <v>18</v>
      </c>
      <c r="C14" s="20">
        <v>348668176</v>
      </c>
      <c r="D14" s="20">
        <v>323372345</v>
      </c>
      <c r="E14" s="12">
        <v>339737598</v>
      </c>
      <c r="F14" s="84">
        <v>346406439</v>
      </c>
      <c r="G14" s="13">
        <v>1.9629387619323781E-2</v>
      </c>
      <c r="H14" s="13">
        <v>-9.8196063277845892E-3</v>
      </c>
    </row>
    <row r="15" spans="1:8" x14ac:dyDescent="0.25">
      <c r="A15" s="5"/>
      <c r="B15" s="9" t="s">
        <v>19</v>
      </c>
      <c r="C15" s="18">
        <v>365104722</v>
      </c>
      <c r="D15" s="18">
        <v>381451071</v>
      </c>
      <c r="E15" s="10">
        <v>370487128</v>
      </c>
      <c r="F15" s="17">
        <v>364225955</v>
      </c>
      <c r="G15" s="11">
        <v>-1.6899839499956933E-2</v>
      </c>
      <c r="H15" s="11">
        <v>-1.0655992414222156E-2</v>
      </c>
    </row>
    <row r="16" spans="1:8" x14ac:dyDescent="0.25">
      <c r="A16" s="5"/>
      <c r="B16" s="5" t="s">
        <v>20</v>
      </c>
      <c r="C16" s="35">
        <v>384348041</v>
      </c>
      <c r="D16" s="35">
        <v>355076308</v>
      </c>
      <c r="E16" s="14">
        <v>348272899</v>
      </c>
      <c r="G16" s="19" t="s">
        <v>26</v>
      </c>
      <c r="H16" s="19" t="s">
        <v>26</v>
      </c>
    </row>
    <row r="17" spans="1:8" x14ac:dyDescent="0.25">
      <c r="A17" s="5"/>
      <c r="B17" s="9" t="s">
        <v>21</v>
      </c>
      <c r="C17" s="18">
        <v>335301457</v>
      </c>
      <c r="D17" s="18">
        <v>340587528</v>
      </c>
      <c r="E17" s="10">
        <v>343892856</v>
      </c>
      <c r="F17" s="17"/>
      <c r="G17" s="11" t="s">
        <v>26</v>
      </c>
      <c r="H17" s="11" t="s">
        <v>26</v>
      </c>
    </row>
    <row r="18" spans="1:8" x14ac:dyDescent="0.25">
      <c r="A18" s="5"/>
      <c r="B18" s="5" t="s">
        <v>22</v>
      </c>
      <c r="C18" s="35">
        <v>345208017</v>
      </c>
      <c r="D18" s="35">
        <v>358449848</v>
      </c>
      <c r="E18" s="14">
        <v>348057892</v>
      </c>
      <c r="F18" s="19"/>
      <c r="G18" s="19" t="s">
        <v>26</v>
      </c>
      <c r="H18" s="19" t="s">
        <v>26</v>
      </c>
    </row>
    <row r="19" spans="1:8" ht="18" x14ac:dyDescent="0.25">
      <c r="A19" s="5"/>
      <c r="B19" s="5"/>
      <c r="C19" s="37"/>
      <c r="D19" s="37"/>
      <c r="E19" s="15"/>
      <c r="F19" s="5"/>
      <c r="G19" s="5"/>
      <c r="H19" s="5"/>
    </row>
    <row r="20" spans="1:8" ht="18" x14ac:dyDescent="0.25">
      <c r="A20" s="5"/>
      <c r="C20" s="1"/>
      <c r="D20" s="1"/>
      <c r="E20" s="15"/>
    </row>
    <row r="21" spans="1:8" x14ac:dyDescent="0.25">
      <c r="A21" s="5"/>
      <c r="B21" s="9" t="s">
        <v>23</v>
      </c>
      <c r="C21" s="17">
        <v>4156563144</v>
      </c>
      <c r="D21" s="17">
        <v>4170294131</v>
      </c>
      <c r="E21" s="17">
        <v>4176496830</v>
      </c>
      <c r="F21" s="17">
        <v>3102853079.7530236</v>
      </c>
      <c r="G21" s="11"/>
      <c r="H21" s="11"/>
    </row>
    <row r="22" spans="1:8" x14ac:dyDescent="0.25">
      <c r="A22" s="5"/>
      <c r="B22" s="2"/>
      <c r="C22" s="16"/>
      <c r="D22" s="16"/>
      <c r="E22" s="16"/>
      <c r="F22" s="16"/>
      <c r="G22" s="16"/>
      <c r="H22" s="16"/>
    </row>
    <row r="23" spans="1:8" x14ac:dyDescent="0.25">
      <c r="A23" s="5"/>
      <c r="B23" s="38" t="s">
        <v>83</v>
      </c>
      <c r="C23" s="3"/>
      <c r="D23" s="3"/>
      <c r="E23" s="3"/>
      <c r="F23" s="3"/>
      <c r="G23" s="3"/>
      <c r="H23" s="3"/>
    </row>
    <row r="24" spans="1:8" x14ac:dyDescent="0.25"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 2024 Collections Summary</vt:lpstr>
      <vt:lpstr>Sept 2024 Gallons Summary</vt:lpstr>
      <vt:lpstr>Sept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dcterms:created xsi:type="dcterms:W3CDTF">2024-02-26T22:44:01Z</dcterms:created>
  <dcterms:modified xsi:type="dcterms:W3CDTF">2024-11-05T17:16:10Z</dcterms:modified>
</cp:coreProperties>
</file>